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9720" windowHeight="6540" activeTab="0"/>
  </bookViews>
  <sheets>
    <sheet name="PL" sheetId="1" r:id="rId1"/>
    <sheet name="BS" sheetId="2" r:id="rId2"/>
    <sheet name="Notes" sheetId="3" r:id="rId3"/>
    <sheet name="Plantation" sheetId="4" r:id="rId4"/>
    <sheet name="Sheet1" sheetId="5" state="hidden" r:id="rId5"/>
  </sheets>
  <externalReferences>
    <externalReference r:id="rId8"/>
    <externalReference r:id="rId9"/>
    <externalReference r:id="rId10"/>
    <externalReference r:id="rId11"/>
  </externalReferences>
  <definedNames>
    <definedName name="_xlnm.Print_Area" localSheetId="2">'Notes'!$A$1:$Q$344</definedName>
    <definedName name="_xlnm.Print_Titles" localSheetId="1">'BS'!$1:$8</definedName>
    <definedName name="_xlnm.Print_Titles" localSheetId="2">'Notes'!$1:$6</definedName>
    <definedName name="_xlnm.Print_Titles" localSheetId="0">'PL'!$1:$13</definedName>
  </definedNames>
  <calcPr fullCalcOnLoad="1"/>
</workbook>
</file>

<file path=xl/sharedStrings.xml><?xml version="1.0" encoding="utf-8"?>
<sst xmlns="http://schemas.openxmlformats.org/spreadsheetml/2006/main" count="518" uniqueCount="353">
  <si>
    <t>Palmco Holdings Berhad</t>
  </si>
  <si>
    <t>Nissan-Industrial Oxygen Incorporated Berhad</t>
  </si>
  <si>
    <t>NIOI and NSC are expected to execute a Definitive Agreement in respect of the Proposed Divestment by 15 September 2001 or such other date as shall be mutually agreed by them, failing which the Proposed Divestment shall be aborted.</t>
  </si>
  <si>
    <t>all outstanding Warrants in Palmco at an offer price of RM1.35 per warrant.</t>
  </si>
  <si>
    <t>In addition to the above, IOI Properties Berhad (“IOI Properties”), a subsidiary of the Company, had on 13 July 2001, acquired a total of 495,000 Warrants in Palmco through the open market at RM1.35 per Warrant. Further, IOI Properties had on 16 July 2001 acquired 3,974,000 Shares in Palmco at RM4.35 per Share. As a result, the Company’s direct and indirect shareholdings in Palmco have further increased to 66,968,200 Shares representing approximately 38.41% of Palmco’s issued and paid-up share capital.</t>
  </si>
  <si>
    <t>all Palmco Shares including such number of Shares as may be issued pursuant to the exercise of any outstanding Warrants in Palmco and options granted under Palmco's Employee Share Option Scheme at an offer price of RM4.35 per share; and</t>
  </si>
  <si>
    <t>(Incorporated in Malaysia)</t>
  </si>
  <si>
    <t>(a)</t>
  </si>
  <si>
    <t>Turnover</t>
  </si>
  <si>
    <t>(b)</t>
  </si>
  <si>
    <t>Investment income</t>
  </si>
  <si>
    <t>(c)</t>
  </si>
  <si>
    <t>(d)</t>
  </si>
  <si>
    <t>Exceptional items</t>
  </si>
  <si>
    <t>(e)</t>
  </si>
  <si>
    <t>(f)</t>
  </si>
  <si>
    <t>(g)</t>
  </si>
  <si>
    <t>(h)</t>
  </si>
  <si>
    <t>Taxation</t>
  </si>
  <si>
    <t>(i)</t>
  </si>
  <si>
    <t>(ii)</t>
  </si>
  <si>
    <t>(j)</t>
  </si>
  <si>
    <t>RM'000</t>
  </si>
  <si>
    <t>(k)</t>
  </si>
  <si>
    <t>Extraordinary items</t>
  </si>
  <si>
    <t>(iii)</t>
  </si>
  <si>
    <t>(l)</t>
  </si>
  <si>
    <t>CURRENT YEAR QUARTER</t>
  </si>
  <si>
    <t>PRECEDING YEAR CORRESPONDING QUARTER</t>
  </si>
  <si>
    <t>PRECEDING YEAR CORRESPONDING PERIOD</t>
  </si>
  <si>
    <t>Net tangible assets per share (RM)</t>
  </si>
  <si>
    <t>Dividend per share (sen)</t>
  </si>
  <si>
    <t>Dividend Description</t>
  </si>
  <si>
    <t>AS AT END OF CURRENT QUARTER</t>
  </si>
  <si>
    <t>AS AT PRECEDING FINANCIAL YEAR END</t>
  </si>
  <si>
    <t>Reserves</t>
  </si>
  <si>
    <t>Dividends</t>
  </si>
  <si>
    <t>1)</t>
  </si>
  <si>
    <t>Accounting Policies</t>
  </si>
  <si>
    <t>2)</t>
  </si>
  <si>
    <t>Exceptional Items</t>
  </si>
  <si>
    <t>3)</t>
  </si>
  <si>
    <t>Extraordinary Items</t>
  </si>
  <si>
    <t>There were no extraordinary items for the financial period under review.</t>
  </si>
  <si>
    <t>4)</t>
  </si>
  <si>
    <t>Deferred taxation</t>
  </si>
  <si>
    <t>Share of taxation of associated companies</t>
  </si>
  <si>
    <t>The tax expense comprises the following:</t>
  </si>
  <si>
    <t>5)</t>
  </si>
  <si>
    <t>6)</t>
  </si>
  <si>
    <t>7)</t>
  </si>
  <si>
    <t>Quoted Securities</t>
  </si>
  <si>
    <t>a)</t>
  </si>
  <si>
    <t>NOTES</t>
  </si>
  <si>
    <t>b)</t>
  </si>
  <si>
    <t>At cost</t>
  </si>
  <si>
    <t>At market value</t>
  </si>
  <si>
    <t>8)</t>
  </si>
  <si>
    <t>Changes in the Composition of the Group</t>
  </si>
  <si>
    <t>9)</t>
  </si>
  <si>
    <t>Status of Corporate Proposal</t>
  </si>
  <si>
    <t>10)</t>
  </si>
  <si>
    <t>Seasonal or Cyclical Factors</t>
  </si>
  <si>
    <t>11)</t>
  </si>
  <si>
    <t>12)</t>
  </si>
  <si>
    <t>Group Borrowings and Debt Securities</t>
  </si>
  <si>
    <t>Secured</t>
  </si>
  <si>
    <t>Unsecured</t>
  </si>
  <si>
    <t>13)</t>
  </si>
  <si>
    <t>Contingent Liabilities</t>
  </si>
  <si>
    <t>Litigation involving  claims for damages and compensation</t>
  </si>
  <si>
    <t>Counter indemnities to banks for bank guarantees issued</t>
  </si>
  <si>
    <t>14)</t>
  </si>
  <si>
    <t>Off Balance Sheet Financial Instruments</t>
  </si>
  <si>
    <t>15)</t>
  </si>
  <si>
    <t>Material Litigation</t>
  </si>
  <si>
    <t>16)</t>
  </si>
  <si>
    <t>Segmental Reporting</t>
  </si>
  <si>
    <t>Plantation</t>
  </si>
  <si>
    <t>Manufacturing</t>
  </si>
  <si>
    <t>Non-segment items</t>
  </si>
  <si>
    <t>Share of turnover of associated companies</t>
  </si>
  <si>
    <t>17)</t>
  </si>
  <si>
    <t>Not Applicable</t>
  </si>
  <si>
    <t>18)</t>
  </si>
  <si>
    <t>19)</t>
  </si>
  <si>
    <t>Current Year Prospects</t>
  </si>
  <si>
    <t>20)</t>
  </si>
  <si>
    <t>Variance of Actual Profit from Forecast Profit</t>
  </si>
  <si>
    <t>21)</t>
  </si>
  <si>
    <t>Dividend</t>
  </si>
  <si>
    <t>By Order of the Board</t>
  </si>
  <si>
    <t>Lee Ai Leng</t>
  </si>
  <si>
    <t>Yap Chon Yoke</t>
  </si>
  <si>
    <t>Company Secretaries</t>
  </si>
  <si>
    <t>Puchong, Selangor Darul Ehsan</t>
  </si>
  <si>
    <t>Group Plantation Statistics</t>
  </si>
  <si>
    <t>Oil palm</t>
  </si>
  <si>
    <t>Mature</t>
  </si>
  <si>
    <t>(hectares)</t>
  </si>
  <si>
    <t>Total planted</t>
  </si>
  <si>
    <t>Rubber</t>
  </si>
  <si>
    <t>Average Mature Area Harvested/Tapped</t>
  </si>
  <si>
    <t>Oil Palm</t>
  </si>
  <si>
    <t>Production</t>
  </si>
  <si>
    <t>FFB production</t>
  </si>
  <si>
    <t>(tonnes)</t>
  </si>
  <si>
    <t>Yield per mature hectare</t>
  </si>
  <si>
    <t>FFB processed</t>
  </si>
  <si>
    <t>Crude palm oil production</t>
  </si>
  <si>
    <t>Palm kernel production</t>
  </si>
  <si>
    <t>Crude palm oil extraction rate</t>
  </si>
  <si>
    <t>(%)</t>
  </si>
  <si>
    <t>Palm kernel extraction rate</t>
  </si>
  <si>
    <t>Rubber production</t>
  </si>
  <si>
    <t>('000kgs)</t>
  </si>
  <si>
    <t>(kgs)</t>
  </si>
  <si>
    <t>Factory production</t>
  </si>
  <si>
    <t>Average Selling Price Realised</t>
  </si>
  <si>
    <t>Crude palm oil</t>
  </si>
  <si>
    <t>(RM/tonne)</t>
  </si>
  <si>
    <t>Palm kernel</t>
  </si>
  <si>
    <t>All grades average</t>
  </si>
  <si>
    <t>(Sen/kg)</t>
  </si>
  <si>
    <t>As At</t>
  </si>
  <si>
    <t>Planted Area</t>
  </si>
  <si>
    <t>Total Short Term Borrowings</t>
  </si>
  <si>
    <t>Total Long Term Borrowings</t>
  </si>
  <si>
    <t>Total Borrowings</t>
  </si>
  <si>
    <t>Guarantees issued to third parties</t>
  </si>
  <si>
    <t>Review of the Performance of the Company and Its Principal Subsidiaries</t>
  </si>
  <si>
    <t>Extraordinary items attributable to members of the company</t>
  </si>
  <si>
    <t>Denominated in RM</t>
  </si>
  <si>
    <t>Denominated in SGD (SGD20,000,000)</t>
  </si>
  <si>
    <t xml:space="preserve"> </t>
  </si>
  <si>
    <t>CURRENT YEAR TO DATE</t>
  </si>
  <si>
    <t>PRECEDING YEAR  CORRESPONDING QUARTER</t>
  </si>
  <si>
    <r>
      <t xml:space="preserve">IOI CORPORATION BERHAD </t>
    </r>
    <r>
      <rPr>
        <b/>
        <sz val="10"/>
        <rFont val="Times New Roman"/>
        <family val="1"/>
      </rPr>
      <t>(9027-W)</t>
    </r>
  </si>
  <si>
    <r>
      <t>IOI CORPORATION BERHAD</t>
    </r>
    <r>
      <rPr>
        <sz val="14"/>
        <rFont val="Times New Roman"/>
        <family val="1"/>
      </rPr>
      <t xml:space="preserve"> </t>
    </r>
    <r>
      <rPr>
        <b/>
        <sz val="10"/>
        <rFont val="Times New Roman"/>
        <family val="1"/>
      </rPr>
      <t>(9027-W)</t>
    </r>
  </si>
  <si>
    <t>There is no financial instruments with off balance sheet risk as at the date of this quarterly report.</t>
  </si>
  <si>
    <t>Changes in Share Capital and Loan Stocks</t>
  </si>
  <si>
    <r>
      <t xml:space="preserve">IOI CORPORATION BERHAD </t>
    </r>
    <r>
      <rPr>
        <b/>
        <sz val="10"/>
        <rFont val="Times New Roman"/>
        <family val="1"/>
      </rPr>
      <t>(9027-W</t>
    </r>
    <r>
      <rPr>
        <b/>
        <sz val="14"/>
        <rFont val="Times New Roman"/>
        <family val="1"/>
      </rPr>
      <t>)</t>
    </r>
  </si>
  <si>
    <t>Total Property</t>
  </si>
  <si>
    <t>Provision for diminution in value</t>
  </si>
  <si>
    <t>Net book value</t>
  </si>
  <si>
    <t>Proposal</t>
  </si>
  <si>
    <t>Adviser</t>
  </si>
  <si>
    <t>Approvals Pending</t>
  </si>
  <si>
    <t>None</t>
  </si>
  <si>
    <t>Proposal by IOI Properties Berhad</t>
  </si>
  <si>
    <t>No significant factors of such nature affecting the quarter under review.</t>
  </si>
  <si>
    <t>The status of corporate proposals announced but not completed are as follow:</t>
  </si>
  <si>
    <t>nil</t>
  </si>
  <si>
    <t>Amount due from customers</t>
  </si>
  <si>
    <t>Amount due from an associated company</t>
  </si>
  <si>
    <t>Amount due to customers</t>
  </si>
  <si>
    <t>Revaluation surplus</t>
  </si>
  <si>
    <t>i)</t>
  </si>
  <si>
    <t>During the current financial year to date, the Company issued the following shares:</t>
  </si>
  <si>
    <t>ii)</t>
  </si>
  <si>
    <t>iii)</t>
  </si>
  <si>
    <t>iv)</t>
  </si>
  <si>
    <t>v)</t>
  </si>
  <si>
    <t>125,000 new ordinary shares of RM0.50 each at RM3.35 per share arising from the exercise of warrants 1995/2000.</t>
  </si>
  <si>
    <t xml:space="preserve">Purchases and disposals of quoted securities </t>
  </si>
  <si>
    <t>Share of interest expense of associated companies</t>
  </si>
  <si>
    <t>7,000 new ordinary shares of RM0.50 each at RM2.50 per share arising from the exercise of options granted under the Executive Share Option  Scheme.</t>
  </si>
  <si>
    <t>214,000 new ordinary shares of RM0.50 each at RM2.80 per share arising from the exercise of options granted under the Executive Share Option  Scheme.</t>
  </si>
  <si>
    <t>Dividend description</t>
  </si>
  <si>
    <t>Investment properties</t>
  </si>
  <si>
    <t>Land held for development</t>
  </si>
  <si>
    <t>Current assets</t>
  </si>
  <si>
    <t>Development properties</t>
  </si>
  <si>
    <t>Short term deposits</t>
  </si>
  <si>
    <t>Cash and bank balances</t>
  </si>
  <si>
    <t>Current liabilities</t>
  </si>
  <si>
    <t>Bank overdrafts</t>
  </si>
  <si>
    <t>Short term borrowings</t>
  </si>
  <si>
    <t>Provision for taxation</t>
  </si>
  <si>
    <t>Share capital</t>
  </si>
  <si>
    <t>Share premium</t>
  </si>
  <si>
    <t>Capital reserve</t>
  </si>
  <si>
    <t>Treasury shares</t>
  </si>
  <si>
    <t>Minority interests</t>
  </si>
  <si>
    <t>Long term borrowings</t>
  </si>
  <si>
    <t>Deferred income</t>
  </si>
  <si>
    <t>Other long term liabilities</t>
  </si>
  <si>
    <t>Goodwill on consolidation</t>
  </si>
  <si>
    <t>Deferred expenditure</t>
  </si>
  <si>
    <t>Total purchases</t>
  </si>
  <si>
    <t>Total disposals</t>
  </si>
  <si>
    <t>Total profit on disposal</t>
  </si>
  <si>
    <t>Property development</t>
  </si>
  <si>
    <t>Property investment</t>
  </si>
  <si>
    <t>Net interest expense</t>
  </si>
  <si>
    <t>CONSOLIDATED INCOME STATEMENTS</t>
  </si>
  <si>
    <t>Other long term investments</t>
  </si>
  <si>
    <t>Net current assets/(liabilities)</t>
  </si>
  <si>
    <t>Retained profits</t>
  </si>
  <si>
    <t>Current taxation</t>
  </si>
  <si>
    <t>Profit before interest and taxation</t>
  </si>
  <si>
    <t>Assets employed</t>
  </si>
  <si>
    <t>Inter-segment sales</t>
  </si>
  <si>
    <t>Foreign exchange fluctuation reserve</t>
  </si>
  <si>
    <t>CONSOLIDATED BALANCE SHEETS</t>
  </si>
  <si>
    <t>101,000 new ordinary shares of RM0.50 each at RM2.70 per share arising from the exercise of options granted under the Executive Share Option  Scheme.</t>
  </si>
  <si>
    <t>During the current financial year to date, RM210,000,000 nominal amount of 4% Redeemable Unsecured Loan Stocks 1995/2000 issued by the Company was redeemed in cash at par.</t>
  </si>
  <si>
    <t>(The figures have not been audited)</t>
  </si>
  <si>
    <t>A minority shareholder of Palmco Holdings Berhad ("the Applicant") has on 26 July 2000 obtained an Ex-parte Order For Leave to apply for an Order of Mandamus against the Securities Commission to compel the Securities Commission to direct the Company to make a Mandatory General Offer on the remaining shares of Palmco Holdings Berhad not owned by the Company.</t>
  </si>
  <si>
    <t>(unaudited)</t>
  </si>
  <si>
    <t>(audited)</t>
  </si>
  <si>
    <t>Gain on disposal of other long term investments</t>
  </si>
  <si>
    <t>During the current financial year to date, the Company repurchased 4,103,000 of its issued shares capital from the open market.  The average price paid for the shares repurchased was RM2.44 per share.  The repurchase transactions were financed by internally generated funds.  The shares repurchased are being held as treasury shares and treated in accordance with the requirement of Section 67A of the Companies Act 1965.  None of the treasury shares has been resold or distributed as share dividends during the current financial period.</t>
  </si>
  <si>
    <t>Deferred income recognised in respect of the disposal of Jasin Lalang Estate</t>
  </si>
  <si>
    <t>c)</t>
  </si>
  <si>
    <t>Total Bank Overdrafts</t>
  </si>
  <si>
    <t>Provision for diminution in value of  other long term investments</t>
  </si>
  <si>
    <t>Exceptional items comprise the followings:</t>
  </si>
  <si>
    <t>Company</t>
  </si>
  <si>
    <t>IOI CORPORATION BERHAD (9027-W)</t>
  </si>
  <si>
    <t>Financial Period Ended</t>
  </si>
  <si>
    <t>4Q</t>
  </si>
  <si>
    <t xml:space="preserve">Months </t>
  </si>
  <si>
    <t>fourth</t>
  </si>
  <si>
    <r>
      <t xml:space="preserve">Quarter </t>
    </r>
    <r>
      <rPr>
        <i/>
        <sz val="8"/>
        <rFont val="Times New Roman"/>
        <family val="1"/>
      </rPr>
      <t>(first/second/third/fourth)</t>
    </r>
  </si>
  <si>
    <t>Revenue</t>
  </si>
  <si>
    <t>Other income</t>
  </si>
  <si>
    <t>Finance cost</t>
  </si>
  <si>
    <t>Depreciation and amortisation</t>
  </si>
  <si>
    <t>Share of profits and losses of associated companies</t>
  </si>
  <si>
    <t>Profit before income tax, minority interest and extraordinary items</t>
  </si>
  <si>
    <t>Profit before finance cost, depreciation and amortisation, exceptional items, income tax, minority interest and extraordinary items</t>
  </si>
  <si>
    <t>Income tax</t>
  </si>
  <si>
    <t>Profit after income tax before deducting minority interest</t>
  </si>
  <si>
    <t xml:space="preserve">Profit before income tax, minority interests and extraordinary items after share of profit and losses of associated companies </t>
  </si>
  <si>
    <t>Minority interest</t>
  </si>
  <si>
    <t>Pre-acquisition profit, if applicable</t>
  </si>
  <si>
    <t>(m)</t>
  </si>
  <si>
    <t>Net profit attributable to members of the company</t>
  </si>
  <si>
    <t>Earnings per share based on 2(m) above after deducting any provision for preference dividends, if any:-</t>
  </si>
  <si>
    <t>Net profit from ordinary activities attributable to members of the company</t>
  </si>
  <si>
    <t>(12 months)</t>
  </si>
  <si>
    <t>Gain on disposal of shares in a subsidiary company</t>
  </si>
  <si>
    <t xml:space="preserve">Profit on sale of Unquoted Investments and/or Properties </t>
  </si>
  <si>
    <t>1,719,000 new ordinary shares of RM0.50 each at RM2.20 per share arising from the exercise of options granted under the Executive Share Option  Scheme.</t>
  </si>
  <si>
    <r>
      <t xml:space="preserve">Basic </t>
    </r>
    <r>
      <rPr>
        <i/>
        <sz val="9"/>
        <rFont val="Times New Roman"/>
        <family val="1"/>
      </rPr>
      <t>(based on weighted average of 840,895,717 [2000 - 842,746,329] ordinary shares - sen)</t>
    </r>
  </si>
  <si>
    <r>
      <t xml:space="preserve">Fully diluted </t>
    </r>
    <r>
      <rPr>
        <i/>
        <sz val="9"/>
        <rFont val="Times New Roman"/>
        <family val="1"/>
      </rPr>
      <t>(based on weighted average of 842,416,672 [2000 -843,507,659] ordinary shares - sen)</t>
    </r>
  </si>
  <si>
    <t>Final Dividend</t>
  </si>
  <si>
    <t>Group borrowings and debt securities as at 30 June 2001 are as follows:</t>
  </si>
  <si>
    <t>Denominated in SGD (SGD17,300,000)</t>
  </si>
  <si>
    <t>Denominated in USD (USD13,334,000)</t>
  </si>
  <si>
    <t>Denominated in USD (USD6,666,000)</t>
  </si>
  <si>
    <t>Notwithstanding that the Company was not a party to the above proceedings, in order to protect the interests of the Company, the Company has applied and has been allowed to be joined as a party to the aforesaid court action on 1 November 2000.  Subsequent thereto, the Company has instructed its solicitors to make the necessary application to set aside the Order For Leave and to strike out the Applicant's Notice of Motion for an Order of Mandamus.  The case was part heard on 27 &amp; 28 June 2001 and is currently pending.</t>
  </si>
  <si>
    <t>12 months ended 30/06/01</t>
  </si>
  <si>
    <t>As at 30/06/01</t>
  </si>
  <si>
    <t>12 months ended 30/06/00</t>
  </si>
  <si>
    <t>As at 30/06/00</t>
  </si>
  <si>
    <t>The lower profit before taxation reported for the current quarter is mainly due to the inclusion of exceptional items of RM88.5m in the immediate preceding quarter.</t>
  </si>
  <si>
    <t>In the opinion of the Directors, the results for the financial period under review have not been affected by any transaction or event of a material or unusual nature which has risen between 30 June 2001 and the date of this announcement.</t>
  </si>
  <si>
    <t>Proposal by IOI Corporation Berhad</t>
  </si>
  <si>
    <t>Arab -Malaysian Merchant Bank Berhad</t>
  </si>
  <si>
    <t>Foreign Investment Committee;</t>
  </si>
  <si>
    <t>Proposed acquisition of 100% stake in Lush Development Sdn Bhd ("LDSB") by a wholly-owned subsidiary of  IOI Properties Berhad, Cahaya Kota Development Sdn Bhd for a cash consideration of RM23,800,000.  LDSB has entered into a joint venture with Perbadanan Kemajuan Pertanian Selangor to develop a piece of 500-acre leasehold land in Dengkil, Selangor.</t>
  </si>
  <si>
    <t>Proposal by Nissan-Industrial Oxygen Incorporated Berhad</t>
  </si>
  <si>
    <t>RHB Sakura Merchant Bankers Berhad as main adviser; and</t>
  </si>
  <si>
    <t>Alliance Merchant Bank Berhad as independent adviser</t>
  </si>
  <si>
    <t>Ministry of International Trade and Industry;</t>
  </si>
  <si>
    <t>Securities Commission; and</t>
  </si>
  <si>
    <t>Shareholders of Nissan-Industrial Oxygen Incorporated Berhad</t>
  </si>
  <si>
    <t>The changes in contingent liabilities since the last annual balance sheet date to  the date of this quarterly report are as follows:</t>
  </si>
  <si>
    <t xml:space="preserve">Mandatory General Offer to acquire the following securities in Palmco Holdings Berhad ("Palmco") not already owned by the Company or its subsidiaries:
</t>
  </si>
  <si>
    <t>ordinary shares of RM1.00 each in Palmco including such number of shares as may be issued pursuant to the exercise of any outstanding Warrants in Palmco and options granted under Palmco's Employee Share Option Scheme at RM4.35 per share; and</t>
  </si>
  <si>
    <t>Shareholders of the Company</t>
  </si>
  <si>
    <t>all outstanding Warrants in Palmco at RM1.35 per warrant.</t>
  </si>
  <si>
    <t>Proposed divestment of 75% of its operating business to Nippon Sanso Corporation, an existing substantial shareholder of Nissan-IOI, for a cash consideration of RM120 million.</t>
  </si>
  <si>
    <t>AS AT DATE OF THIS QUARTER REPORT</t>
  </si>
  <si>
    <t>CHANGES SINCE PRECEDING FINANCIAL YEAR END</t>
  </si>
  <si>
    <t>The cash consideration of RM120 million for 75% of NIOI's operating business was arrived at following negotiations on a willing buyer willing seller basis and based on the unaudited consolidated balance sheets of the Company as at 31 December 2000 of RM122.7 million.  The sale consideration shall not be adjusted for any changes to the net assets value of the NIOI Group arising from profits subsequent to 31 December 2000.</t>
  </si>
  <si>
    <t>On 16 July 2001, Arab-Malaysian Merchant Bank Berhad on behalf of the Company, served a Notice of Conditional Mandatory Offer ("Notice") on the Board of Directors of Palmco to acquire the  following securities not already owned by the Company and its subsidiaries:</t>
  </si>
  <si>
    <t>Interim Dividend</t>
  </si>
  <si>
    <t>Under provision of deferred taxation in prior years</t>
  </si>
  <si>
    <t>There were no profit on sale of unquoted investments and/or properties outside the ordinary course of business of the Group for the financial quarter and year under review.</t>
  </si>
  <si>
    <t>(Other than Securities in Existing Subsidiaries and Associated Companies)</t>
  </si>
  <si>
    <t>Material Changes in the Profit Before Taxation for the Current Quarter as Compared with the Immediate Preceding Quarter</t>
  </si>
  <si>
    <t>Property, plant &amp; equipment</t>
  </si>
  <si>
    <t>Short term investments</t>
  </si>
  <si>
    <t>Trade receivables</t>
  </si>
  <si>
    <t>Other receivables, deposits and prepayments</t>
  </si>
  <si>
    <t>Trade payables</t>
  </si>
  <si>
    <t>Other payables and accruals</t>
  </si>
  <si>
    <t>A Depositor shall qualify for entitlement only in respect of :</t>
  </si>
  <si>
    <t xml:space="preserve">Shares bought on the Kuala Lumpur Stock Exchange on a cum entitlement basis  according to the Rules of the Kuala Lumpur Stock Exchange.   </t>
  </si>
  <si>
    <t>The dividend is payable on  28 September 2001 to shareholders whose names appear in the Record of Depositors of the Company at the close of business on 14 September 2001.</t>
  </si>
  <si>
    <t>Shares transferred into the Depositor’s Securities account before 12.30 p.m. on 14 September 2001 in respect of ordinary transfers; and</t>
  </si>
  <si>
    <t>Shares deposited into the Depositor’s Securities account before 12.30 p.m. on 12 September 2001 (in respect of shares which are exempted from mandatory deposit);</t>
  </si>
  <si>
    <t>The Board has declared an interim dividend  of  10% or  5.0 sen per ordinary share of RM0.50 each less  28% income tax in respect of the financial year ended 30 June 2001 (30 June 2000: 10% or 5.0 sen per ordinary share of RM0.50 each less 28% income tax) which was paid on 2 April 2001.</t>
  </si>
  <si>
    <t xml:space="preserve">The total dividend declared for financial year ended 30 June 2001 is 12.5 sen per RM0.50 share less 28% income tax (30 June 2000: 10 sen per RM0.50 share less 28% income tax) </t>
  </si>
  <si>
    <t>IOI Properties Berhad</t>
  </si>
  <si>
    <t>Investment by Syarimo Sdn Bhd, a wholly owned subsidiary of IOI Corporation Berhad</t>
  </si>
  <si>
    <t>Maxgrand Sdn Bhd</t>
  </si>
  <si>
    <t>Pricescore Enterprise Sdn Bhd</t>
  </si>
  <si>
    <t>Erat Manis Sdn Bhd</t>
  </si>
  <si>
    <t>Hidayat Ria Sdn Bhd</t>
  </si>
  <si>
    <t>Muara Julang Sdn Bhd</t>
  </si>
  <si>
    <t>Unikhas Corporation Sdn Bhd</t>
  </si>
  <si>
    <t>Hidayat Rakyat Sdn Bhd</t>
  </si>
  <si>
    <t>Pujian Harum Sdn Bhd</t>
  </si>
  <si>
    <t>Equity Interest acquired</t>
  </si>
  <si>
    <t>Equity Interest As At</t>
  </si>
  <si>
    <t>Total investments in quoted securities as at 30 June 2001 are as follows:</t>
  </si>
  <si>
    <t>IOI Multimedia Sdn Bhd</t>
  </si>
  <si>
    <t>Bilprice Development Sdn Bhd</t>
  </si>
  <si>
    <t>Subsequent to the Company's Notice,  the Company has acquired  an additional of 2,217,000 Palmco Shares at RM4.35 per Share whilst IOI Properties has acquired an additional  6,900,000 Palmco Shares at RM4.35 per Share.  As at the date of this announcement, the Company's shareholdings interest (direct and indirect) in Palmco is 76,085,200 Shares representing approximately 43.12% of Palmco's issued and paid-up share capital.</t>
  </si>
  <si>
    <t>Nice Frontier Sdn Bhd</t>
  </si>
  <si>
    <t>The quarterly financial statements have been prepared using accounting policies and method of computation consistent with those used in the preparation of the most recent annual financial statements.</t>
  </si>
  <si>
    <t>The effective tax rate of the Group for the current quarter and current financial year is lower than the statutory tax rate due principally to the utilisation of brought forward unabsorbed tax losses and unutilised capital allowances and exceptional items which are capital in nature and therefore not subject to income tax.</t>
  </si>
  <si>
    <t>Additional investment/dilution in existing subsidiaries</t>
  </si>
  <si>
    <t>On 18 July 2001, Sime has revised its VGO offer price to RM4.60 per Palmco Shares and RM1.60 per Palmco Warrants.</t>
  </si>
  <si>
    <t>Inventories</t>
  </si>
  <si>
    <t>Shareholders' equity</t>
  </si>
  <si>
    <t>Under/(over) provision of current taxation in prior years</t>
  </si>
  <si>
    <t>On 30 July 2001, the Board of Directors of Nissan-Industrial Oxygen Incorporated Berhad ("NIOI") announced that NIOI has accepted the proposal from Nippon Sanso Corporation ("NSC"), an existing shareholder of NIOI for NIOI to divest 75% of its operating business to NSC for a cash consideration or RM120 million ("Proposed Divestment").</t>
  </si>
  <si>
    <t>The Board declares a second interim dividend  of  15% or  7.5 sen per ordinary share of RM0.50 each less  28% income tax in respect of the financial year ended 30 June 2001 (30 June 2000: final dividend of 10% or 5.0 sen per ordinary share of RM0.50 each less 28% income tax).</t>
  </si>
  <si>
    <t>The higher dividend rate for the financial year ended 30 June 2001 is in line with good performance of the Group.</t>
  </si>
  <si>
    <t xml:space="preserve">Profit before exceptional items for the current quarter is marginally higher at RM85.4m as compared to RM79.8m reported for the preceding quarter.  Increase in current quarter profit is mainly contributed by property segment as a result of increase in progress billings. </t>
  </si>
  <si>
    <t>Associated companies</t>
  </si>
  <si>
    <t>The changes in the composition of the Group during the financial year ended 30 June 2001 are  follow:</t>
  </si>
  <si>
    <t>Barring unforeseen circumstances, the Board expects Group operating profit to be significantly better.</t>
  </si>
  <si>
    <t>As at 13 July 2001, the Company held 52,501,000 Shares in Palmco representing 32.04% of Palmco’s issued and paid-up share capital and 10,493,200 Warrants representing  33.18% of the total Warrants outstanding. The Company’s holdings of Shares and Warrants in Palmco were acquired on 24 March 1997.</t>
  </si>
  <si>
    <t>On 12 July 2001, Commerce International Merchant Bankers Berhad (“CIMB”) had on behalf of Sime Darby Berhad (“Sime”), announced a conditional voluntary general offer (“VGO”) on all existing ordinary shares of RM1.00 each (“Shares”) in Palmco Holdings Berhad ("Palmco"), an associated company of the Company  and all new Palmco Shares that may be issued from the exercise of outstanding warrants and options under Palmco’s Employees’ Share Option Scheme at an offer price of RM4.35 per Share. The VGO also includes an offer by Sime to acquire all outstanding Warrants (“Warrants”) in Palmco at RM1.35 per Warrant.</t>
  </si>
  <si>
    <t>On 13 July 2001, the Company exercised its rights under the Palmco's Warrants, to subscribe for 10,493,200 Shares in Palmco. Pursuant to the exercise of  Warrants, a total of 10,493,200 Shares Palmco has been issued to the Company on 16 July 2001. Consequently, the Company’s direct shareholdings in Palmco have increased to 62,994,200 Shares representing 36.13% of the issued and paid-up share capital of Palmco.</t>
  </si>
  <si>
    <t>As a result of the exercise of the Warrants, the Company is obliged to extend a conditional mandatory offer to all the other shareholders of Palmco to acquire the remaining Palmco Shares not already owned by it pursuant to the Malaysian Code on Take-overs and Mergers, 1998 .</t>
  </si>
  <si>
    <t>The presentation of the financial statements for the current financial year has been changed to adopt the format, classification and descriptions as prescribed by MASB standards.  In this respect, the following balance sheet comparatives have been reclassified to conform with current financial year's presentation:</t>
  </si>
  <si>
    <t>Material Events Subsequent to the End of Financial Period</t>
  </si>
  <si>
    <t>The proposed acquisition of 25% stake in Nice Frontier Sdn Bhd by IOI Properties Berhad ("IOI Properties") for a cash consideration of RM104,425,00 was completed on 22 August 2001.  IOI Properties's effective stake in Nice Frontier Sdn Bhd has increased from 67.5% to 92.5% following the acquisition.</t>
  </si>
  <si>
    <t>For financial year ending 30 June 2002, the Group's plantation sector is expected to be the main growth contributor to revenue and profits in view of significantly higher palm oil prices and further increase in FFB crop production.</t>
  </si>
  <si>
    <t>As re-stated</t>
  </si>
  <si>
    <t>2000</t>
  </si>
  <si>
    <t>As previously reported</t>
  </si>
  <si>
    <t>Reserves on consolidation</t>
  </si>
  <si>
    <t>Notes to Balance Sheet:</t>
  </si>
  <si>
    <t>Investment Properties</t>
  </si>
  <si>
    <t>Comparative Figures</t>
  </si>
  <si>
    <t>Investment properties have been re-valued during the current financial period in accordance with the Group's accounting policy on investment properties.  The attributable net surplus (after accounting for minority interests and deferred taxation) of  RM64,586,000 arising from this revaluation exercise has been credited to shareholders' equity as revaluation surplus.</t>
  </si>
  <si>
    <t>Gross dividend per share (sen)</t>
  </si>
  <si>
    <t>15% less tax</t>
  </si>
  <si>
    <t>10% less tax</t>
  </si>
  <si>
    <t>Total Dividend</t>
  </si>
  <si>
    <t>25% less tax</t>
  </si>
  <si>
    <t>20% less tax</t>
  </si>
  <si>
    <t>For the financial year ended 30 June 2001, the  Group recorded a revenue of RM1,291.6m and pre-tax profit of RM458.5m as compared to revenue of RM1,306.7m and pre-tax profit of RM501.6m achieved for the preceding financial year.  Plantation earnings decrease by 47% or RM102.8m as a result of low CPO and PK prices realised for the current financial year.  Property earnings was about preceding year's level whilst manufacturing segment showed strong improvement with an increase in profit of RM28.7m or 51%, contributed mainly by the Group's palm based manufacturing activities.</t>
  </si>
  <si>
    <t>The Board is not recommending any final dividend.</t>
  </si>
  <si>
    <t>All necessary approvals for the acquisition has been obtained.  However, the acquisition is pending completion.</t>
  </si>
</sst>
</file>

<file path=xl/styles.xml><?xml version="1.0" encoding="utf-8"?>
<styleSheet xmlns="http://schemas.openxmlformats.org/spreadsheetml/2006/main">
  <numFmts count="30">
    <numFmt numFmtId="5" formatCode="&quot;RM&quot;#,##0_);\(&quot;RM&quot;#,##0\)"/>
    <numFmt numFmtId="6" formatCode="&quot;RM&quot;#,##0_);[Red]\(&quot;RM&quot;#,##0\)"/>
    <numFmt numFmtId="7" formatCode="&quot;RM&quot;#,##0.00_);\(&quot;RM&quot;#,##0.00\)"/>
    <numFmt numFmtId="8" formatCode="&quot;RM&quot;#,##0.00_);[Red]\(&quot;RM&quot;#,##0.00\)"/>
    <numFmt numFmtId="42" formatCode="_(&quot;RM&quot;* #,##0_);_(&quot;RM&quot;* \(#,##0\);_(&quot;RM&quot;* &quot;-&quot;_);_(@_)"/>
    <numFmt numFmtId="41" formatCode="_(* #,##0_);_(* \(#,##0\);_(* &quot;-&quot;_);_(@_)"/>
    <numFmt numFmtId="44" formatCode="_(&quot;RM&quot;* #,##0.00_);_(&quot;RM&quot;* \(#,##0.00\);_(&quot;RM&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_(* #,##0.0_);_(* \(#,##0.0\);_(* &quot;-&quot;??_);_(@_)"/>
    <numFmt numFmtId="179" formatCode="_(* #,##0_);_(* \(#,##0\);_(* &quot;-&quot;??_);_(@_)"/>
    <numFmt numFmtId="180" formatCode="dd\ mmmm\ yyyy"/>
    <numFmt numFmtId="181" formatCode="&quot;Yes&quot;;&quot;Yes&quot;;&quot;No&quot;"/>
    <numFmt numFmtId="182" formatCode="&quot;True&quot;;&quot;True&quot;;&quot;False&quot;"/>
    <numFmt numFmtId="183" formatCode="&quot;On&quot;;&quot;On&quot;;&quot;Off&quot;"/>
    <numFmt numFmtId="184" formatCode="0.0%"/>
    <numFmt numFmtId="185" formatCode="0.0"/>
  </numFmts>
  <fonts count="19">
    <font>
      <sz val="10"/>
      <name val="Arial"/>
      <family val="0"/>
    </font>
    <font>
      <sz val="10"/>
      <name val="Times New Roman"/>
      <family val="1"/>
    </font>
    <font>
      <sz val="9"/>
      <name val="Times New Roman"/>
      <family val="1"/>
    </font>
    <font>
      <b/>
      <sz val="10"/>
      <name val="Times New Roman"/>
      <family val="1"/>
    </font>
    <font>
      <b/>
      <sz val="14"/>
      <name val="Times New Roman"/>
      <family val="1"/>
    </font>
    <font>
      <b/>
      <sz val="11"/>
      <name val="Times New Roman"/>
      <family val="1"/>
    </font>
    <font>
      <sz val="8"/>
      <name val="Times New Roman"/>
      <family val="1"/>
    </font>
    <font>
      <i/>
      <sz val="10"/>
      <name val="Times New Roman"/>
      <family val="1"/>
    </font>
    <font>
      <sz val="11"/>
      <name val="Times New Roman"/>
      <family val="1"/>
    </font>
    <font>
      <b/>
      <sz val="9"/>
      <name val="Times New Roman"/>
      <family val="1"/>
    </font>
    <font>
      <sz val="8.5"/>
      <name val="Times New Roman"/>
      <family val="1"/>
    </font>
    <font>
      <sz val="9"/>
      <name val="Arial"/>
      <family val="0"/>
    </font>
    <font>
      <b/>
      <sz val="9"/>
      <name val="Arial"/>
      <family val="0"/>
    </font>
    <font>
      <i/>
      <sz val="9"/>
      <name val="Times New Roman"/>
      <family val="1"/>
    </font>
    <font>
      <sz val="14"/>
      <name val="Times New Roman"/>
      <family val="1"/>
    </font>
    <font>
      <b/>
      <sz val="8"/>
      <name val="Times New Roman"/>
      <family val="1"/>
    </font>
    <font>
      <u val="single"/>
      <sz val="9"/>
      <color indexed="12"/>
      <name val="Arial"/>
      <family val="0"/>
    </font>
    <font>
      <u val="single"/>
      <sz val="9"/>
      <color indexed="36"/>
      <name val="Arial"/>
      <family val="0"/>
    </font>
    <font>
      <i/>
      <sz val="8"/>
      <name val="Times New Roman"/>
      <family val="1"/>
    </font>
  </fonts>
  <fills count="2">
    <fill>
      <patternFill/>
    </fill>
    <fill>
      <patternFill patternType="gray125"/>
    </fill>
  </fills>
  <borders count="18">
    <border>
      <left/>
      <right/>
      <top/>
      <bottom/>
      <diagonal/>
    </border>
    <border>
      <left>
        <color indexed="63"/>
      </left>
      <right>
        <color indexed="63"/>
      </right>
      <top style="thin"/>
      <bottom style="medium"/>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medium"/>
    </border>
    <border>
      <left>
        <color indexed="63"/>
      </left>
      <right>
        <color indexed="63"/>
      </right>
      <top style="thin"/>
      <bottom style="thin"/>
    </border>
    <border>
      <left style="thin"/>
      <right>
        <color indexed="63"/>
      </right>
      <top style="thin"/>
      <bottom style="thin"/>
    </border>
    <border>
      <left>
        <color indexed="63"/>
      </left>
      <right style="thin"/>
      <top style="thin"/>
      <bottom>
        <color indexed="63"/>
      </bottom>
    </border>
    <border>
      <left>
        <color indexed="63"/>
      </left>
      <right style="thin"/>
      <top>
        <color indexed="63"/>
      </top>
      <bottom style="thin"/>
    </border>
    <border>
      <left>
        <color indexed="63"/>
      </left>
      <right style="thin"/>
      <top style="thin"/>
      <bottom style="thin"/>
    </border>
    <border>
      <left>
        <color indexed="63"/>
      </left>
      <right style="thin"/>
      <top>
        <color indexed="63"/>
      </top>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6" fillId="0" borderId="0">
      <alignment/>
      <protection/>
    </xf>
    <xf numFmtId="9" fontId="0" fillId="0" borderId="0" applyFont="0" applyFill="0" applyBorder="0" applyAlignment="0" applyProtection="0"/>
  </cellStyleXfs>
  <cellXfs count="330">
    <xf numFmtId="0" fontId="0" fillId="0" borderId="0" xfId="0" applyAlignment="1">
      <alignment/>
    </xf>
    <xf numFmtId="0" fontId="1" fillId="0" borderId="0" xfId="0" applyFont="1" applyAlignment="1">
      <alignment/>
    </xf>
    <xf numFmtId="0" fontId="3" fillId="0" borderId="0" xfId="0" applyFont="1" applyAlignment="1">
      <alignment vertical="top" wrapText="1"/>
    </xf>
    <xf numFmtId="0" fontId="1" fillId="0" borderId="0" xfId="0" applyFont="1" applyBorder="1" applyAlignment="1">
      <alignment/>
    </xf>
    <xf numFmtId="0" fontId="3" fillId="0" borderId="0" xfId="0" applyFont="1" applyAlignment="1">
      <alignment/>
    </xf>
    <xf numFmtId="0" fontId="3" fillId="0" borderId="0" xfId="0" applyFont="1" applyBorder="1" applyAlignment="1">
      <alignment/>
    </xf>
    <xf numFmtId="0" fontId="3" fillId="0" borderId="0" xfId="0" applyFont="1" applyAlignment="1">
      <alignment/>
    </xf>
    <xf numFmtId="14" fontId="3" fillId="0" borderId="0" xfId="0" applyNumberFormat="1" applyFont="1" applyAlignment="1">
      <alignment horizontal="center"/>
    </xf>
    <xf numFmtId="0" fontId="3" fillId="0" borderId="0" xfId="0" applyFont="1" applyAlignment="1">
      <alignment horizontal="center"/>
    </xf>
    <xf numFmtId="179" fontId="1" fillId="0" borderId="0" xfId="15" applyNumberFormat="1" applyFont="1" applyAlignment="1">
      <alignment/>
    </xf>
    <xf numFmtId="0" fontId="1" fillId="0" borderId="0" xfId="0" applyFont="1" applyAlignment="1">
      <alignment vertical="top"/>
    </xf>
    <xf numFmtId="0" fontId="4" fillId="0" borderId="0" xfId="0" applyFont="1" applyBorder="1" applyAlignment="1">
      <alignment horizontal="center"/>
    </xf>
    <xf numFmtId="0" fontId="2" fillId="0" borderId="0" xfId="0" applyFont="1" applyBorder="1" applyAlignment="1">
      <alignment horizontal="center"/>
    </xf>
    <xf numFmtId="0" fontId="5" fillId="0" borderId="0" xfId="0" applyFont="1" applyAlignment="1">
      <alignment/>
    </xf>
    <xf numFmtId="0" fontId="6" fillId="0" borderId="0" xfId="0" applyFont="1" applyAlignment="1">
      <alignment/>
    </xf>
    <xf numFmtId="0" fontId="5" fillId="0" borderId="0" xfId="0" applyFont="1" applyAlignment="1">
      <alignment horizontal="justify" vertical="top" wrapText="1"/>
    </xf>
    <xf numFmtId="0" fontId="1" fillId="0" borderId="0" xfId="0" applyFont="1" applyAlignment="1">
      <alignment/>
    </xf>
    <xf numFmtId="0" fontId="1" fillId="0" borderId="0" xfId="0" applyFont="1" applyBorder="1" applyAlignment="1">
      <alignment/>
    </xf>
    <xf numFmtId="179" fontId="1" fillId="0" borderId="1" xfId="0" applyNumberFormat="1" applyFont="1" applyBorder="1" applyAlignment="1">
      <alignment/>
    </xf>
    <xf numFmtId="179" fontId="1" fillId="0" borderId="0" xfId="15" applyNumberFormat="1" applyFont="1" applyBorder="1" applyAlignment="1">
      <alignment horizontal="left" vertical="top" wrapText="1"/>
    </xf>
    <xf numFmtId="0" fontId="1" fillId="0" borderId="0" xfId="0" applyFont="1" applyAlignment="1">
      <alignment horizontal="justify" vertical="top" wrapText="1"/>
    </xf>
    <xf numFmtId="0" fontId="3" fillId="0" borderId="0" xfId="0" applyFont="1" applyAlignment="1">
      <alignment horizontal="right"/>
    </xf>
    <xf numFmtId="0" fontId="1" fillId="0" borderId="0" xfId="0" applyFont="1" applyAlignment="1">
      <alignment horizontal="left" indent="1"/>
    </xf>
    <xf numFmtId="179" fontId="3" fillId="0" borderId="0" xfId="15" applyNumberFormat="1" applyFont="1" applyAlignment="1">
      <alignment horizontal="right"/>
    </xf>
    <xf numFmtId="0" fontId="3" fillId="0" borderId="0" xfId="0" applyFont="1" applyBorder="1" applyAlignment="1">
      <alignment horizontal="right" vertical="top" wrapText="1"/>
    </xf>
    <xf numFmtId="0" fontId="3" fillId="0" borderId="0" xfId="0" applyFont="1" applyBorder="1" applyAlignment="1">
      <alignment horizontal="right"/>
    </xf>
    <xf numFmtId="0" fontId="3" fillId="0" borderId="0" xfId="0" applyFont="1" applyAlignment="1">
      <alignment vertical="top"/>
    </xf>
    <xf numFmtId="0" fontId="8" fillId="0" borderId="0" xfId="0" applyFont="1" applyAlignment="1">
      <alignment/>
    </xf>
    <xf numFmtId="0" fontId="5" fillId="0" borderId="0" xfId="0" applyFont="1" applyAlignment="1">
      <alignment/>
    </xf>
    <xf numFmtId="0" fontId="1" fillId="0" borderId="0" xfId="0" applyFont="1" applyAlignment="1">
      <alignment horizontal="justify" vertical="top"/>
    </xf>
    <xf numFmtId="0" fontId="3" fillId="0" borderId="0" xfId="0" applyFont="1" applyFill="1" applyAlignment="1">
      <alignment/>
    </xf>
    <xf numFmtId="0" fontId="1" fillId="0" borderId="0" xfId="0" applyFont="1" applyFill="1" applyAlignment="1">
      <alignment/>
    </xf>
    <xf numFmtId="179" fontId="1" fillId="0" borderId="0" xfId="15" applyNumberFormat="1" applyFont="1" applyFill="1" applyAlignment="1">
      <alignment/>
    </xf>
    <xf numFmtId="179" fontId="1" fillId="0" borderId="0" xfId="0" applyNumberFormat="1" applyFont="1" applyBorder="1" applyAlignment="1">
      <alignment/>
    </xf>
    <xf numFmtId="0" fontId="0" fillId="0" borderId="0" xfId="0" applyFont="1" applyAlignment="1">
      <alignment/>
    </xf>
    <xf numFmtId="179" fontId="7" fillId="0" borderId="0" xfId="15" applyNumberFormat="1" applyFont="1" applyAlignment="1">
      <alignment horizontal="right"/>
    </xf>
    <xf numFmtId="179" fontId="3" fillId="0" borderId="0" xfId="15" applyNumberFormat="1" applyFont="1" applyBorder="1" applyAlignment="1">
      <alignment horizontal="right"/>
    </xf>
    <xf numFmtId="43" fontId="3" fillId="0" borderId="0" xfId="15" applyNumberFormat="1" applyFont="1" applyBorder="1" applyAlignment="1">
      <alignment horizontal="right"/>
    </xf>
    <xf numFmtId="10" fontId="3" fillId="0" borderId="0" xfId="22" applyNumberFormat="1" applyFont="1" applyBorder="1" applyAlignment="1">
      <alignment horizontal="right"/>
    </xf>
    <xf numFmtId="0" fontId="7" fillId="0" borderId="0" xfId="0" applyFont="1" applyAlignment="1">
      <alignment horizontal="right"/>
    </xf>
    <xf numFmtId="0" fontId="3" fillId="0" borderId="2" xfId="0" applyFont="1" applyBorder="1" applyAlignment="1">
      <alignment horizontal="right"/>
    </xf>
    <xf numFmtId="15" fontId="3" fillId="0" borderId="3" xfId="0" applyNumberFormat="1" applyFont="1" applyBorder="1" applyAlignment="1">
      <alignment horizontal="right"/>
    </xf>
    <xf numFmtId="179" fontId="3" fillId="0" borderId="4" xfId="15" applyNumberFormat="1" applyFont="1" applyBorder="1" applyAlignment="1">
      <alignment/>
    </xf>
    <xf numFmtId="179" fontId="3" fillId="0" borderId="4" xfId="15" applyNumberFormat="1" applyFont="1" applyBorder="1" applyAlignment="1">
      <alignment horizontal="right"/>
    </xf>
    <xf numFmtId="0" fontId="3" fillId="0" borderId="4" xfId="0" applyFont="1" applyBorder="1" applyAlignment="1">
      <alignment/>
    </xf>
    <xf numFmtId="179" fontId="3" fillId="0" borderId="3" xfId="15" applyNumberFormat="1" applyFont="1" applyBorder="1" applyAlignment="1">
      <alignment horizontal="right"/>
    </xf>
    <xf numFmtId="179" fontId="3" fillId="0" borderId="5" xfId="15" applyNumberFormat="1" applyFont="1" applyBorder="1" applyAlignment="1">
      <alignment horizontal="right"/>
    </xf>
    <xf numFmtId="15" fontId="3" fillId="0" borderId="2" xfId="0" applyNumberFormat="1" applyFont="1" applyBorder="1" applyAlignment="1">
      <alignment horizontal="right"/>
    </xf>
    <xf numFmtId="43" fontId="3" fillId="0" borderId="4" xfId="15" applyNumberFormat="1" applyFont="1" applyBorder="1" applyAlignment="1">
      <alignment horizontal="right"/>
    </xf>
    <xf numFmtId="10" fontId="3" fillId="0" borderId="4" xfId="22" applyNumberFormat="1" applyFont="1" applyBorder="1" applyAlignment="1">
      <alignment horizontal="right"/>
    </xf>
    <xf numFmtId="0" fontId="9" fillId="0" borderId="0" xfId="0" applyFont="1" applyAlignment="1">
      <alignment horizontal="center"/>
    </xf>
    <xf numFmtId="0" fontId="2" fillId="0" borderId="0" xfId="0" applyFont="1" applyAlignment="1">
      <alignment/>
    </xf>
    <xf numFmtId="0" fontId="9" fillId="0" borderId="0" xfId="0" applyFont="1" applyAlignment="1">
      <alignment horizontal="right" vertical="top" wrapText="1"/>
    </xf>
    <xf numFmtId="0" fontId="9" fillId="0" borderId="0" xfId="0" applyFont="1" applyAlignment="1">
      <alignment horizontal="right"/>
    </xf>
    <xf numFmtId="0" fontId="10" fillId="0" borderId="0" xfId="0" applyFont="1" applyAlignment="1">
      <alignment/>
    </xf>
    <xf numFmtId="0" fontId="2" fillId="0" borderId="0" xfId="0" applyFont="1" applyAlignment="1">
      <alignment vertical="center"/>
    </xf>
    <xf numFmtId="179" fontId="2" fillId="0" borderId="0" xfId="15" applyNumberFormat="1" applyFont="1" applyAlignment="1">
      <alignment/>
    </xf>
    <xf numFmtId="0" fontId="2" fillId="0" borderId="0" xfId="0" applyFont="1" applyAlignment="1">
      <alignment vertical="top"/>
    </xf>
    <xf numFmtId="179" fontId="2" fillId="0" borderId="0" xfId="15" applyNumberFormat="1" applyFont="1" applyAlignment="1">
      <alignment vertical="top"/>
    </xf>
    <xf numFmtId="0" fontId="2" fillId="0" borderId="0" xfId="0" applyFont="1" applyAlignment="1">
      <alignment/>
    </xf>
    <xf numFmtId="0" fontId="2" fillId="0" borderId="0" xfId="0" applyFont="1" applyAlignment="1">
      <alignment horizontal="left" vertical="top" wrapText="1"/>
    </xf>
    <xf numFmtId="0" fontId="11" fillId="0" borderId="0" xfId="0" applyFont="1" applyAlignment="1">
      <alignment/>
    </xf>
    <xf numFmtId="179" fontId="2" fillId="0" borderId="0" xfId="15" applyNumberFormat="1" applyFont="1" applyAlignment="1">
      <alignment vertical="center"/>
    </xf>
    <xf numFmtId="0" fontId="12" fillId="0" borderId="0" xfId="0" applyFont="1" applyAlignment="1">
      <alignment/>
    </xf>
    <xf numFmtId="0" fontId="2" fillId="0" borderId="0" xfId="0" applyFont="1" applyAlignment="1">
      <alignment vertical="top" wrapText="1"/>
    </xf>
    <xf numFmtId="0" fontId="2" fillId="0" borderId="0" xfId="0" applyFont="1" applyAlignment="1">
      <alignment horizontal="left" vertical="top"/>
    </xf>
    <xf numFmtId="43" fontId="2" fillId="0" borderId="0" xfId="15" applyFont="1" applyAlignment="1">
      <alignment/>
    </xf>
    <xf numFmtId="0" fontId="6" fillId="0" borderId="0" xfId="0" applyFont="1" applyBorder="1" applyAlignment="1">
      <alignment horizontal="center"/>
    </xf>
    <xf numFmtId="0" fontId="3" fillId="0" borderId="0" xfId="0" applyFont="1" applyBorder="1" applyAlignment="1">
      <alignment/>
    </xf>
    <xf numFmtId="0" fontId="9" fillId="0" borderId="0" xfId="0" applyFont="1" applyAlignment="1">
      <alignment vertical="top" wrapText="1"/>
    </xf>
    <xf numFmtId="14" fontId="9" fillId="0" borderId="0" xfId="0" applyNumberFormat="1" applyFont="1" applyAlignment="1">
      <alignment horizontal="right"/>
    </xf>
    <xf numFmtId="14" fontId="9" fillId="0" borderId="0" xfId="0" applyNumberFormat="1" applyFont="1" applyAlignment="1">
      <alignment horizontal="center"/>
    </xf>
    <xf numFmtId="0" fontId="13" fillId="0" borderId="0" xfId="0" applyFont="1" applyAlignment="1">
      <alignment horizontal="left" indent="1"/>
    </xf>
    <xf numFmtId="179" fontId="2" fillId="0" borderId="5" xfId="15" applyNumberFormat="1" applyFont="1" applyBorder="1" applyAlignment="1">
      <alignment/>
    </xf>
    <xf numFmtId="0" fontId="9" fillId="0" borderId="0" xfId="0" applyFont="1" applyAlignment="1">
      <alignment/>
    </xf>
    <xf numFmtId="0" fontId="9" fillId="0" borderId="0" xfId="0" applyFont="1" applyAlignment="1">
      <alignment horizontal="left" indent="1"/>
    </xf>
    <xf numFmtId="0" fontId="13" fillId="0" borderId="0" xfId="0" applyFont="1" applyAlignment="1">
      <alignment horizontal="left" indent="2"/>
    </xf>
    <xf numFmtId="179" fontId="2" fillId="0" borderId="6" xfId="15" applyNumberFormat="1" applyFont="1" applyBorder="1" applyAlignment="1">
      <alignment/>
    </xf>
    <xf numFmtId="179" fontId="2" fillId="0" borderId="7" xfId="15" applyNumberFormat="1" applyFont="1" applyBorder="1" applyAlignment="1">
      <alignment/>
    </xf>
    <xf numFmtId="179" fontId="2" fillId="0" borderId="8" xfId="15" applyNumberFormat="1" applyFont="1" applyBorder="1" applyAlignment="1">
      <alignment/>
    </xf>
    <xf numFmtId="179" fontId="2" fillId="0" borderId="9" xfId="15" applyNumberFormat="1" applyFont="1" applyBorder="1" applyAlignment="1">
      <alignment/>
    </xf>
    <xf numFmtId="0" fontId="13" fillId="0" borderId="0" xfId="0" applyFont="1" applyAlignment="1">
      <alignment/>
    </xf>
    <xf numFmtId="179" fontId="2" fillId="0" borderId="0" xfId="15" applyNumberFormat="1" applyFont="1" applyBorder="1" applyAlignment="1">
      <alignment/>
    </xf>
    <xf numFmtId="0" fontId="2" fillId="0" borderId="0" xfId="0" applyFont="1" applyBorder="1" applyAlignment="1">
      <alignment/>
    </xf>
    <xf numFmtId="0" fontId="13" fillId="0" borderId="0" xfId="0" applyFont="1" applyBorder="1" applyAlignment="1">
      <alignment horizontal="left" indent="2"/>
    </xf>
    <xf numFmtId="0" fontId="2" fillId="0" borderId="0" xfId="0" applyFont="1" applyFill="1" applyAlignment="1">
      <alignment horizontal="left" vertical="top" wrapText="1"/>
    </xf>
    <xf numFmtId="0" fontId="2" fillId="0" borderId="0" xfId="0" applyFont="1" applyFill="1" applyAlignment="1">
      <alignment vertical="top" wrapText="1"/>
    </xf>
    <xf numFmtId="0" fontId="3" fillId="0" borderId="10" xfId="0" applyFont="1" applyBorder="1" applyAlignment="1">
      <alignment horizontal="right"/>
    </xf>
    <xf numFmtId="15" fontId="3" fillId="0" borderId="5" xfId="0" applyNumberFormat="1" applyFont="1" applyBorder="1" applyAlignment="1">
      <alignment horizontal="right"/>
    </xf>
    <xf numFmtId="179" fontId="3" fillId="0" borderId="0" xfId="15" applyNumberFormat="1" applyFont="1" applyBorder="1" applyAlignment="1">
      <alignment/>
    </xf>
    <xf numFmtId="15" fontId="3" fillId="0" borderId="10" xfId="0" applyNumberFormat="1" applyFont="1" applyBorder="1" applyAlignment="1">
      <alignment horizontal="right"/>
    </xf>
    <xf numFmtId="0" fontId="3" fillId="0" borderId="5" xfId="0" applyFont="1" applyBorder="1" applyAlignment="1">
      <alignment horizontal="right"/>
    </xf>
    <xf numFmtId="0" fontId="5" fillId="0" borderId="0" xfId="0" applyFont="1" applyBorder="1" applyAlignment="1">
      <alignment horizontal="justify" vertical="top" wrapText="1"/>
    </xf>
    <xf numFmtId="0" fontId="5" fillId="0" borderId="0" xfId="0" applyFont="1" applyBorder="1" applyAlignment="1">
      <alignment/>
    </xf>
    <xf numFmtId="0" fontId="0" fillId="0" borderId="0" xfId="0" applyFont="1" applyBorder="1" applyAlignment="1">
      <alignment/>
    </xf>
    <xf numFmtId="0" fontId="0" fillId="0" borderId="0" xfId="0" applyBorder="1" applyAlignment="1">
      <alignment/>
    </xf>
    <xf numFmtId="0" fontId="1" fillId="0" borderId="0" xfId="0" applyFont="1" applyFill="1" applyAlignment="1">
      <alignment horizontal="justify" vertical="top"/>
    </xf>
    <xf numFmtId="0" fontId="3" fillId="0" borderId="0" xfId="0" applyFont="1" applyBorder="1" applyAlignment="1">
      <alignment horizontal="center"/>
    </xf>
    <xf numFmtId="0" fontId="1" fillId="0" borderId="0" xfId="0" applyFont="1" applyBorder="1" applyAlignment="1">
      <alignment horizontal="justify" vertical="top" wrapText="1"/>
    </xf>
    <xf numFmtId="179" fontId="1" fillId="0" borderId="5" xfId="15" applyNumberFormat="1" applyFont="1" applyFill="1" applyBorder="1" applyAlignment="1">
      <alignment/>
    </xf>
    <xf numFmtId="179" fontId="1" fillId="0" borderId="0" xfId="15" applyNumberFormat="1" applyFont="1" applyAlignment="1">
      <alignment horizontal="justify" vertical="top" wrapText="1"/>
    </xf>
    <xf numFmtId="179" fontId="1" fillId="0" borderId="0" xfId="15" applyNumberFormat="1" applyFont="1" applyAlignment="1">
      <alignment horizontal="right"/>
    </xf>
    <xf numFmtId="179" fontId="1" fillId="0" borderId="0" xfId="15" applyNumberFormat="1" applyFont="1" applyFill="1" applyBorder="1" applyAlignment="1">
      <alignment/>
    </xf>
    <xf numFmtId="179" fontId="1" fillId="0" borderId="1" xfId="15" applyNumberFormat="1" applyFont="1" applyFill="1" applyBorder="1" applyAlignment="1">
      <alignment/>
    </xf>
    <xf numFmtId="0" fontId="1" fillId="0" borderId="0" xfId="0" applyFont="1" applyFill="1" applyAlignment="1">
      <alignment horizontal="justify" vertical="top" wrapText="1"/>
    </xf>
    <xf numFmtId="179" fontId="2" fillId="0" borderId="11" xfId="15" applyNumberFormat="1" applyFont="1" applyBorder="1" applyAlignment="1">
      <alignment vertical="center"/>
    </xf>
    <xf numFmtId="179" fontId="2" fillId="0" borderId="11" xfId="15" applyNumberFormat="1" applyFont="1" applyBorder="1" applyAlignment="1">
      <alignment vertical="top"/>
    </xf>
    <xf numFmtId="179" fontId="2" fillId="0" borderId="5" xfId="15" applyNumberFormat="1" applyFont="1" applyBorder="1" applyAlignment="1">
      <alignment vertical="top"/>
    </xf>
    <xf numFmtId="179" fontId="2" fillId="0" borderId="6" xfId="15" applyNumberFormat="1" applyFont="1" applyBorder="1" applyAlignment="1">
      <alignment vertical="top"/>
    </xf>
    <xf numFmtId="179" fontId="2" fillId="0" borderId="8" xfId="15" applyNumberFormat="1" applyFont="1" applyBorder="1" applyAlignment="1">
      <alignment vertical="top"/>
    </xf>
    <xf numFmtId="179" fontId="2" fillId="0" borderId="12" xfId="15" applyNumberFormat="1" applyFont="1" applyBorder="1" applyAlignment="1">
      <alignment vertical="top"/>
    </xf>
    <xf numFmtId="179" fontId="2" fillId="0" borderId="1" xfId="15" applyNumberFormat="1" applyFont="1" applyBorder="1" applyAlignment="1">
      <alignment vertical="center"/>
    </xf>
    <xf numFmtId="179" fontId="1" fillId="0" borderId="0" xfId="15" applyNumberFormat="1" applyFont="1" applyBorder="1" applyAlignment="1">
      <alignment/>
    </xf>
    <xf numFmtId="179" fontId="2" fillId="0" borderId="1" xfId="15" applyNumberFormat="1" applyFont="1" applyBorder="1" applyAlignment="1">
      <alignment/>
    </xf>
    <xf numFmtId="0" fontId="15" fillId="0" borderId="0" xfId="0" applyFont="1" applyAlignment="1">
      <alignment horizontal="right" vertical="top" wrapText="1"/>
    </xf>
    <xf numFmtId="179" fontId="3" fillId="0" borderId="0" xfId="15" applyNumberFormat="1" applyFont="1" applyAlignment="1">
      <alignment/>
    </xf>
    <xf numFmtId="10" fontId="1" fillId="0" borderId="7" xfId="22" applyNumberFormat="1" applyFont="1" applyBorder="1" applyAlignment="1">
      <alignment horizontal="right"/>
    </xf>
    <xf numFmtId="179" fontId="3" fillId="0" borderId="0" xfId="15" applyNumberFormat="1" applyFont="1" applyBorder="1" applyAlignment="1">
      <alignment/>
    </xf>
    <xf numFmtId="0" fontId="3" fillId="0" borderId="6" xfId="0" applyFont="1" applyBorder="1" applyAlignment="1">
      <alignment horizontal="right"/>
    </xf>
    <xf numFmtId="15" fontId="3" fillId="0" borderId="8" xfId="0" applyNumberFormat="1" applyFont="1" applyBorder="1" applyAlignment="1">
      <alignment horizontal="right"/>
    </xf>
    <xf numFmtId="179" fontId="3" fillId="0" borderId="7" xfId="15" applyNumberFormat="1" applyFont="1" applyBorder="1" applyAlignment="1">
      <alignment/>
    </xf>
    <xf numFmtId="43" fontId="1" fillId="0" borderId="7" xfId="15" applyNumberFormat="1" applyFont="1" applyBorder="1" applyAlignment="1">
      <alignment horizontal="right"/>
    </xf>
    <xf numFmtId="179" fontId="1" fillId="0" borderId="7" xfId="15" applyNumberFormat="1" applyFont="1" applyBorder="1" applyAlignment="1">
      <alignment horizontal="right"/>
    </xf>
    <xf numFmtId="0" fontId="1" fillId="0" borderId="7" xfId="0" applyFont="1" applyBorder="1" applyAlignment="1">
      <alignment/>
    </xf>
    <xf numFmtId="179" fontId="1" fillId="0" borderId="8" xfId="15" applyNumberFormat="1" applyFont="1" applyBorder="1" applyAlignment="1">
      <alignment horizontal="right"/>
    </xf>
    <xf numFmtId="43" fontId="9" fillId="0" borderId="0" xfId="15" applyFont="1" applyFill="1" applyAlignment="1">
      <alignment/>
    </xf>
    <xf numFmtId="0" fontId="3" fillId="0" borderId="3" xfId="0" applyFont="1" applyBorder="1" applyAlignment="1">
      <alignment horizontal="right"/>
    </xf>
    <xf numFmtId="179" fontId="3" fillId="0" borderId="1" xfId="15" applyNumberFormat="1" applyFont="1" applyBorder="1" applyAlignment="1">
      <alignment/>
    </xf>
    <xf numFmtId="179" fontId="3" fillId="0" borderId="11" xfId="15" applyNumberFormat="1" applyFont="1" applyFill="1" applyBorder="1" applyAlignment="1">
      <alignment/>
    </xf>
    <xf numFmtId="0" fontId="9" fillId="0" borderId="0" xfId="0" applyFont="1" applyBorder="1" applyAlignment="1">
      <alignment horizontal="right" vertical="top" wrapText="1"/>
    </xf>
    <xf numFmtId="179" fontId="2" fillId="0" borderId="0" xfId="0" applyNumberFormat="1" applyFont="1" applyBorder="1" applyAlignment="1">
      <alignment/>
    </xf>
    <xf numFmtId="179" fontId="3" fillId="0" borderId="0" xfId="15" applyNumberFormat="1" applyFont="1" applyBorder="1" applyAlignment="1">
      <alignment horizontal="left" vertical="top" wrapText="1"/>
    </xf>
    <xf numFmtId="179" fontId="3" fillId="0" borderId="1" xfId="0" applyNumberFormat="1" applyFont="1" applyBorder="1" applyAlignment="1">
      <alignment/>
    </xf>
    <xf numFmtId="179" fontId="6" fillId="0" borderId="0" xfId="15" applyNumberFormat="1" applyFont="1" applyAlignment="1">
      <alignment/>
    </xf>
    <xf numFmtId="15" fontId="3" fillId="0" borderId="6" xfId="0" applyNumberFormat="1" applyFont="1" applyBorder="1" applyAlignment="1">
      <alignment horizontal="right"/>
    </xf>
    <xf numFmtId="0" fontId="3" fillId="0" borderId="8" xfId="0" applyFont="1" applyBorder="1" applyAlignment="1">
      <alignment horizontal="right"/>
    </xf>
    <xf numFmtId="0" fontId="15" fillId="0" borderId="0" xfId="0" applyFont="1" applyAlignment="1">
      <alignment horizontal="right"/>
    </xf>
    <xf numFmtId="179" fontId="3" fillId="0" borderId="0" xfId="15" applyNumberFormat="1" applyFont="1" applyFill="1" applyBorder="1" applyAlignment="1">
      <alignment/>
    </xf>
    <xf numFmtId="179" fontId="3" fillId="0" borderId="0" xfId="0" applyNumberFormat="1" applyFont="1" applyBorder="1" applyAlignment="1">
      <alignment/>
    </xf>
    <xf numFmtId="0" fontId="1" fillId="0" borderId="0" xfId="0" applyFont="1" applyAlignment="1">
      <alignment horizontal="justify" wrapText="1"/>
    </xf>
    <xf numFmtId="179" fontId="3" fillId="0" borderId="0" xfId="15" applyNumberFormat="1" applyFont="1" applyBorder="1" applyAlignment="1">
      <alignment horizontal="left" wrapText="1"/>
    </xf>
    <xf numFmtId="179" fontId="1" fillId="0" borderId="0" xfId="15" applyNumberFormat="1" applyFont="1" applyBorder="1" applyAlignment="1">
      <alignment horizontal="left" wrapText="1"/>
    </xf>
    <xf numFmtId="0" fontId="1" fillId="0" borderId="0" xfId="0" applyFont="1" applyBorder="1" applyAlignment="1">
      <alignment horizontal="justify" wrapText="1"/>
    </xf>
    <xf numFmtId="0" fontId="1" fillId="0" borderId="0" xfId="0" applyFont="1" applyFill="1" applyBorder="1" applyAlignment="1">
      <alignment horizontal="left" vertical="top" wrapText="1"/>
    </xf>
    <xf numFmtId="0" fontId="1" fillId="0" borderId="0" xfId="0" applyFont="1" applyFill="1" applyBorder="1" applyAlignment="1">
      <alignment horizontal="left" vertical="top" wrapText="1" indent="1"/>
    </xf>
    <xf numFmtId="0" fontId="1" fillId="0" borderId="0" xfId="0" applyFont="1" applyAlignment="1">
      <alignment horizontal="left"/>
    </xf>
    <xf numFmtId="0" fontId="1" fillId="0" borderId="0" xfId="0" applyFont="1" applyFill="1" applyAlignment="1">
      <alignment horizontal="left"/>
    </xf>
    <xf numFmtId="0" fontId="3" fillId="0" borderId="0" xfId="0" applyFont="1" applyAlignment="1">
      <alignment horizontal="left"/>
    </xf>
    <xf numFmtId="0" fontId="1" fillId="0" borderId="0" xfId="21" applyFont="1">
      <alignment/>
      <protection/>
    </xf>
    <xf numFmtId="180" fontId="3" fillId="0" borderId="0" xfId="21" applyNumberFormat="1" applyFont="1" applyAlignment="1" quotePrefix="1">
      <alignment horizontal="left"/>
      <protection/>
    </xf>
    <xf numFmtId="179" fontId="2" fillId="0" borderId="0" xfId="15" applyNumberFormat="1" applyFont="1" applyBorder="1" applyAlignment="1">
      <alignment vertical="top"/>
    </xf>
    <xf numFmtId="0" fontId="2" fillId="0" borderId="0" xfId="0" applyFont="1" applyBorder="1" applyAlignment="1">
      <alignment vertical="top"/>
    </xf>
    <xf numFmtId="0" fontId="2" fillId="0" borderId="0" xfId="0" applyFont="1" applyBorder="1" applyAlignment="1">
      <alignment horizontal="left" vertical="top"/>
    </xf>
    <xf numFmtId="0" fontId="0" fillId="0" borderId="0" xfId="0" applyFont="1" applyAlignment="1">
      <alignment/>
    </xf>
    <xf numFmtId="0" fontId="3" fillId="0" borderId="7" xfId="0" applyFont="1" applyBorder="1" applyAlignment="1">
      <alignment/>
    </xf>
    <xf numFmtId="0" fontId="3" fillId="0" borderId="0" xfId="0" applyFont="1" applyFill="1" applyAlignment="1">
      <alignment horizontal="justify" vertical="top"/>
    </xf>
    <xf numFmtId="0" fontId="1" fillId="0" borderId="0" xfId="0" applyFont="1" applyFill="1" applyBorder="1" applyAlignment="1">
      <alignment/>
    </xf>
    <xf numFmtId="0" fontId="9" fillId="0" borderId="0" xfId="0" applyFont="1" applyFill="1" applyAlignment="1">
      <alignment horizontal="right" vertical="top" wrapText="1"/>
    </xf>
    <xf numFmtId="14" fontId="9" fillId="0" borderId="0" xfId="0" applyNumberFormat="1" applyFont="1" applyFill="1" applyAlignment="1">
      <alignment horizontal="right"/>
    </xf>
    <xf numFmtId="0" fontId="9" fillId="0" borderId="0" xfId="0" applyFont="1" applyFill="1" applyAlignment="1">
      <alignment horizontal="right"/>
    </xf>
    <xf numFmtId="179" fontId="9" fillId="0" borderId="11" xfId="15" applyNumberFormat="1" applyFont="1" applyFill="1" applyBorder="1" applyAlignment="1">
      <alignment vertical="center"/>
    </xf>
    <xf numFmtId="179" fontId="9" fillId="0" borderId="0" xfId="15" applyNumberFormat="1" applyFont="1" applyFill="1" applyAlignment="1">
      <alignment/>
    </xf>
    <xf numFmtId="179" fontId="9" fillId="0" borderId="0" xfId="15" applyNumberFormat="1" applyFont="1" applyFill="1" applyAlignment="1">
      <alignment vertical="top"/>
    </xf>
    <xf numFmtId="179" fontId="9" fillId="0" borderId="5" xfId="15" applyNumberFormat="1" applyFont="1" applyFill="1" applyBorder="1" applyAlignment="1">
      <alignment vertical="top"/>
    </xf>
    <xf numFmtId="179" fontId="9" fillId="0" borderId="0" xfId="15" applyNumberFormat="1" applyFont="1" applyFill="1" applyBorder="1" applyAlignment="1">
      <alignment vertical="top"/>
    </xf>
    <xf numFmtId="179" fontId="9" fillId="0" borderId="12" xfId="15" applyNumberFormat="1" applyFont="1" applyFill="1" applyBorder="1" applyAlignment="1">
      <alignment vertical="top"/>
    </xf>
    <xf numFmtId="179" fontId="9" fillId="0" borderId="6" xfId="15" applyNumberFormat="1" applyFont="1" applyFill="1" applyBorder="1" applyAlignment="1">
      <alignment vertical="top"/>
    </xf>
    <xf numFmtId="179" fontId="9" fillId="0" borderId="8" xfId="15" applyNumberFormat="1" applyFont="1" applyFill="1" applyBorder="1" applyAlignment="1">
      <alignment vertical="top"/>
    </xf>
    <xf numFmtId="179" fontId="9" fillId="0" borderId="1" xfId="15" applyNumberFormat="1" applyFont="1" applyFill="1" applyBorder="1" applyAlignment="1">
      <alignment vertical="center"/>
    </xf>
    <xf numFmtId="43" fontId="9" fillId="0" borderId="0" xfId="15" applyFont="1" applyFill="1" applyAlignment="1">
      <alignment vertical="top"/>
    </xf>
    <xf numFmtId="0" fontId="2" fillId="0" borderId="0" xfId="0" applyFont="1" applyFill="1" applyAlignment="1">
      <alignment/>
    </xf>
    <xf numFmtId="43" fontId="2" fillId="0" borderId="0" xfId="15" applyFont="1" applyFill="1" applyAlignment="1">
      <alignment vertical="top"/>
    </xf>
    <xf numFmtId="179" fontId="2" fillId="0" borderId="0" xfId="15" applyNumberFormat="1" applyFont="1" applyFill="1" applyAlignment="1">
      <alignment vertical="top"/>
    </xf>
    <xf numFmtId="43" fontId="2" fillId="0" borderId="0" xfId="15" applyFont="1" applyFill="1" applyAlignment="1">
      <alignment horizontal="right" vertical="top"/>
    </xf>
    <xf numFmtId="0" fontId="1" fillId="0" borderId="0" xfId="0" applyFont="1" applyFill="1" applyBorder="1" applyAlignment="1">
      <alignment/>
    </xf>
    <xf numFmtId="0" fontId="15" fillId="0" borderId="0" xfId="0" applyFont="1" applyFill="1" applyAlignment="1">
      <alignment horizontal="right"/>
    </xf>
    <xf numFmtId="179" fontId="9" fillId="0" borderId="6" xfId="15" applyNumberFormat="1" applyFont="1" applyFill="1" applyBorder="1" applyAlignment="1">
      <alignment/>
    </xf>
    <xf numFmtId="179" fontId="9" fillId="0" borderId="7" xfId="15" applyNumberFormat="1" applyFont="1" applyFill="1" applyBorder="1" applyAlignment="1">
      <alignment/>
    </xf>
    <xf numFmtId="179" fontId="9" fillId="0" borderId="8" xfId="15" applyNumberFormat="1" applyFont="1" applyFill="1" applyBorder="1" applyAlignment="1">
      <alignment/>
    </xf>
    <xf numFmtId="179" fontId="9" fillId="0" borderId="9" xfId="15" applyNumberFormat="1" applyFont="1" applyFill="1" applyBorder="1" applyAlignment="1">
      <alignment/>
    </xf>
    <xf numFmtId="179" fontId="9" fillId="0" borderId="5" xfId="15" applyNumberFormat="1" applyFont="1" applyFill="1" applyBorder="1" applyAlignment="1">
      <alignment/>
    </xf>
    <xf numFmtId="179" fontId="9" fillId="0" borderId="1" xfId="15" applyNumberFormat="1" applyFont="1" applyFill="1" applyBorder="1" applyAlignment="1">
      <alignment/>
    </xf>
    <xf numFmtId="179" fontId="9" fillId="0" borderId="0" xfId="15" applyNumberFormat="1" applyFont="1" applyFill="1" applyBorder="1" applyAlignment="1">
      <alignment/>
    </xf>
    <xf numFmtId="179" fontId="2" fillId="0" borderId="11" xfId="15" applyNumberFormat="1" applyFont="1" applyFill="1" applyBorder="1" applyAlignment="1">
      <alignment vertical="top"/>
    </xf>
    <xf numFmtId="0" fontId="3" fillId="0" borderId="0" xfId="0" applyFont="1" applyFill="1" applyAlignment="1">
      <alignment horizontal="right"/>
    </xf>
    <xf numFmtId="0" fontId="1" fillId="0" borderId="0" xfId="0" applyFont="1" applyFill="1" applyAlignment="1">
      <alignment horizontal="left" indent="1"/>
    </xf>
    <xf numFmtId="179" fontId="1" fillId="0" borderId="0" xfId="15" applyNumberFormat="1" applyFont="1" applyFill="1" applyAlignment="1">
      <alignment horizontal="right"/>
    </xf>
    <xf numFmtId="179" fontId="1" fillId="0" borderId="5" xfId="15" applyNumberFormat="1" applyFont="1" applyFill="1" applyBorder="1" applyAlignment="1">
      <alignment horizontal="right"/>
    </xf>
    <xf numFmtId="0" fontId="1" fillId="0" borderId="0" xfId="0" applyFont="1" applyFill="1" applyAlignment="1">
      <alignment horizontal="right"/>
    </xf>
    <xf numFmtId="179" fontId="1" fillId="0" borderId="12" xfId="15" applyNumberFormat="1" applyFont="1" applyFill="1" applyBorder="1" applyAlignment="1">
      <alignment horizontal="right"/>
    </xf>
    <xf numFmtId="179" fontId="1" fillId="0" borderId="12" xfId="0" applyNumberFormat="1" applyFont="1" applyFill="1" applyBorder="1" applyAlignment="1">
      <alignment/>
    </xf>
    <xf numFmtId="0" fontId="1" fillId="0" borderId="0" xfId="0" applyFont="1" applyFill="1" applyBorder="1" applyAlignment="1">
      <alignment horizontal="left" indent="1"/>
    </xf>
    <xf numFmtId="0" fontId="3" fillId="0" borderId="5" xfId="0" applyFont="1" applyFill="1" applyBorder="1" applyAlignment="1">
      <alignment horizontal="center"/>
    </xf>
    <xf numFmtId="0" fontId="3" fillId="0" borderId="0" xfId="0" applyFont="1" applyFill="1" applyBorder="1" applyAlignment="1">
      <alignment horizontal="center"/>
    </xf>
    <xf numFmtId="179" fontId="3" fillId="0" borderId="5" xfId="15" applyNumberFormat="1" applyFont="1" applyFill="1" applyBorder="1" applyAlignment="1">
      <alignment horizontal="right"/>
    </xf>
    <xf numFmtId="0" fontId="3" fillId="0" borderId="0" xfId="0" applyFont="1" applyFill="1" applyBorder="1" applyAlignment="1">
      <alignment horizontal="right" vertical="top" wrapText="1"/>
    </xf>
    <xf numFmtId="179" fontId="3" fillId="0" borderId="0" xfId="15" applyNumberFormat="1" applyFont="1" applyFill="1" applyBorder="1" applyAlignment="1">
      <alignment horizontal="right" vertical="top" wrapText="1"/>
    </xf>
    <xf numFmtId="0" fontId="3" fillId="0" borderId="0" xfId="0" applyFont="1" applyFill="1" applyBorder="1" applyAlignment="1">
      <alignment horizontal="right"/>
    </xf>
    <xf numFmtId="179" fontId="3" fillId="0" borderId="0" xfId="15" applyNumberFormat="1" applyFont="1" applyFill="1" applyAlignment="1">
      <alignment/>
    </xf>
    <xf numFmtId="0" fontId="3" fillId="0" borderId="0" xfId="0" applyFont="1" applyFill="1" applyBorder="1" applyAlignment="1">
      <alignment/>
    </xf>
    <xf numFmtId="9" fontId="1" fillId="0" borderId="0" xfId="22" applyFont="1" applyFill="1" applyAlignment="1">
      <alignment/>
    </xf>
    <xf numFmtId="179" fontId="3" fillId="0" borderId="6" xfId="15" applyNumberFormat="1" applyFont="1" applyFill="1" applyBorder="1" applyAlignment="1">
      <alignment/>
    </xf>
    <xf numFmtId="179" fontId="3" fillId="0" borderId="8" xfId="15" applyNumberFormat="1" applyFont="1" applyFill="1" applyBorder="1" applyAlignment="1">
      <alignment/>
    </xf>
    <xf numFmtId="179" fontId="3" fillId="0" borderId="5" xfId="15" applyNumberFormat="1" applyFont="1" applyFill="1" applyBorder="1" applyAlignment="1">
      <alignment/>
    </xf>
    <xf numFmtId="43" fontId="1" fillId="0" borderId="0" xfId="15" applyFont="1" applyFill="1" applyAlignment="1">
      <alignment/>
    </xf>
    <xf numFmtId="179" fontId="3" fillId="0" borderId="0" xfId="15" applyNumberFormat="1" applyFont="1" applyFill="1" applyAlignment="1">
      <alignment/>
    </xf>
    <xf numFmtId="0" fontId="3" fillId="0" borderId="0" xfId="0" applyFont="1" applyFill="1" applyAlignment="1">
      <alignment/>
    </xf>
    <xf numFmtId="179" fontId="3" fillId="0" borderId="0" xfId="15" applyNumberFormat="1" applyFont="1" applyFill="1" applyBorder="1" applyAlignment="1">
      <alignment/>
    </xf>
    <xf numFmtId="0" fontId="1" fillId="0" borderId="0" xfId="0" applyFont="1" applyFill="1" applyAlignment="1">
      <alignment/>
    </xf>
    <xf numFmtId="179" fontId="3" fillId="0" borderId="1" xfId="15" applyNumberFormat="1" applyFont="1" applyFill="1" applyBorder="1" applyAlignment="1">
      <alignment/>
    </xf>
    <xf numFmtId="179" fontId="3" fillId="0" borderId="0" xfId="15" applyNumberFormat="1" applyFont="1" applyFill="1" applyBorder="1" applyAlignment="1">
      <alignment horizontal="right"/>
    </xf>
    <xf numFmtId="179" fontId="1" fillId="0" borderId="6" xfId="15" applyNumberFormat="1" applyFont="1" applyFill="1" applyBorder="1" applyAlignment="1">
      <alignment/>
    </xf>
    <xf numFmtId="179" fontId="1" fillId="0" borderId="8" xfId="15" applyNumberFormat="1" applyFont="1" applyFill="1" applyBorder="1" applyAlignment="1">
      <alignment/>
    </xf>
    <xf numFmtId="179" fontId="1" fillId="0" borderId="0" xfId="15" applyNumberFormat="1" applyFont="1" applyFill="1" applyAlignment="1">
      <alignment/>
    </xf>
    <xf numFmtId="179" fontId="1" fillId="0" borderId="0" xfId="15" applyNumberFormat="1" applyFont="1" applyFill="1" applyBorder="1" applyAlignment="1">
      <alignment/>
    </xf>
    <xf numFmtId="0" fontId="1" fillId="0" borderId="2" xfId="0" applyFont="1" applyFill="1" applyBorder="1" applyAlignment="1">
      <alignment horizontal="left" vertical="top" wrapText="1"/>
    </xf>
    <xf numFmtId="0" fontId="1" fillId="0" borderId="10" xfId="0" applyFont="1" applyFill="1" applyBorder="1" applyAlignment="1">
      <alignment horizontal="justify" vertical="top" wrapText="1"/>
    </xf>
    <xf numFmtId="0" fontId="1" fillId="0" borderId="4" xfId="0" applyFont="1" applyFill="1" applyBorder="1" applyAlignment="1">
      <alignment horizontal="left" vertical="top" wrapText="1"/>
    </xf>
    <xf numFmtId="0" fontId="1" fillId="0" borderId="0" xfId="0" applyFont="1" applyFill="1" applyBorder="1" applyAlignment="1">
      <alignment horizontal="justify" vertical="top" wrapText="1"/>
    </xf>
    <xf numFmtId="0" fontId="1" fillId="0" borderId="3" xfId="0" applyFont="1" applyFill="1" applyBorder="1" applyAlignment="1">
      <alignment horizontal="left" vertical="top" wrapText="1"/>
    </xf>
    <xf numFmtId="0" fontId="1" fillId="0" borderId="5" xfId="0" applyFont="1" applyFill="1" applyBorder="1" applyAlignment="1">
      <alignment horizontal="left" vertical="top" wrapText="1"/>
    </xf>
    <xf numFmtId="0" fontId="1" fillId="0" borderId="13" xfId="0" applyFont="1" applyFill="1" applyBorder="1" applyAlignment="1">
      <alignment horizontal="left" vertical="top" wrapText="1" indent="1"/>
    </xf>
    <xf numFmtId="0" fontId="1" fillId="0" borderId="2" xfId="0" applyFont="1" applyFill="1" applyBorder="1" applyAlignment="1">
      <alignment/>
    </xf>
    <xf numFmtId="0" fontId="1" fillId="0" borderId="10" xfId="0" applyFont="1" applyFill="1" applyBorder="1" applyAlignment="1">
      <alignment vertical="center"/>
    </xf>
    <xf numFmtId="0" fontId="1" fillId="0" borderId="10" xfId="0" applyFont="1" applyFill="1" applyBorder="1" applyAlignment="1">
      <alignment horizontal="justify" vertical="center" wrapText="1"/>
    </xf>
    <xf numFmtId="0" fontId="1" fillId="0" borderId="0" xfId="0" applyFont="1" applyFill="1" applyBorder="1" applyAlignment="1">
      <alignment horizontal="justify" vertical="center" wrapText="1"/>
    </xf>
    <xf numFmtId="0" fontId="1" fillId="0" borderId="3" xfId="0" applyFont="1" applyFill="1" applyBorder="1" applyAlignment="1">
      <alignment/>
    </xf>
    <xf numFmtId="0" fontId="1" fillId="0" borderId="5" xfId="0" applyFont="1" applyFill="1" applyBorder="1" applyAlignment="1">
      <alignment vertical="center"/>
    </xf>
    <xf numFmtId="0" fontId="1" fillId="0" borderId="13" xfId="0" applyFont="1" applyFill="1" applyBorder="1" applyAlignment="1">
      <alignment horizontal="left" vertical="top" wrapText="1"/>
    </xf>
    <xf numFmtId="0" fontId="1" fillId="0" borderId="13" xfId="0" applyFont="1" applyFill="1" applyBorder="1" applyAlignment="1">
      <alignment/>
    </xf>
    <xf numFmtId="0" fontId="1" fillId="0" borderId="2" xfId="0" applyFont="1" applyFill="1" applyBorder="1" applyAlignment="1">
      <alignment horizontal="left" vertical="top" wrapText="1" indent="1"/>
    </xf>
    <xf numFmtId="0" fontId="1" fillId="0" borderId="4" xfId="0" applyFont="1" applyFill="1" applyBorder="1" applyAlignment="1">
      <alignment horizontal="left" vertical="top" wrapText="1" indent="1"/>
    </xf>
    <xf numFmtId="0" fontId="1" fillId="0" borderId="2" xfId="0" applyFont="1" applyFill="1" applyBorder="1" applyAlignment="1">
      <alignment vertical="center"/>
    </xf>
    <xf numFmtId="0" fontId="1" fillId="0" borderId="4" xfId="0" applyFont="1" applyFill="1" applyBorder="1" applyAlignment="1">
      <alignment vertical="center"/>
    </xf>
    <xf numFmtId="0" fontId="1" fillId="0" borderId="3" xfId="0" applyFont="1" applyFill="1" applyBorder="1" applyAlignment="1">
      <alignment vertical="center"/>
    </xf>
    <xf numFmtId="0" fontId="1" fillId="0" borderId="0" xfId="0" applyFont="1" applyAlignment="1">
      <alignment horizontal="justify"/>
    </xf>
    <xf numFmtId="179" fontId="3" fillId="0" borderId="0" xfId="15" applyNumberFormat="1" applyFont="1" applyFill="1" applyAlignment="1">
      <alignment horizontal="right"/>
    </xf>
    <xf numFmtId="0" fontId="1" fillId="0" borderId="4" xfId="0" applyFont="1" applyFill="1" applyBorder="1" applyAlignment="1">
      <alignment/>
    </xf>
    <xf numFmtId="0" fontId="1" fillId="0" borderId="0" xfId="0" applyFont="1" applyFill="1" applyBorder="1" applyAlignment="1">
      <alignment vertical="center"/>
    </xf>
    <xf numFmtId="0" fontId="1" fillId="0" borderId="0" xfId="0" applyFont="1" applyAlignment="1">
      <alignment vertical="center"/>
    </xf>
    <xf numFmtId="0" fontId="1" fillId="0" borderId="0" xfId="0" applyFont="1" applyBorder="1" applyAlignment="1">
      <alignment vertical="center"/>
    </xf>
    <xf numFmtId="179" fontId="3" fillId="0" borderId="1" xfId="0" applyNumberFormat="1" applyFont="1" applyBorder="1" applyAlignment="1">
      <alignment vertical="center"/>
    </xf>
    <xf numFmtId="179" fontId="1" fillId="0" borderId="1" xfId="0" applyNumberFormat="1" applyFont="1" applyBorder="1" applyAlignment="1">
      <alignment vertical="center"/>
    </xf>
    <xf numFmtId="179" fontId="1" fillId="0" borderId="0" xfId="15" applyNumberFormat="1" applyFont="1" applyAlignment="1">
      <alignment horizontal="justify" vertical="center" wrapText="1"/>
    </xf>
    <xf numFmtId="14" fontId="3" fillId="0" borderId="0" xfId="0" applyNumberFormat="1" applyFont="1" applyFill="1" applyAlignment="1">
      <alignment horizontal="right"/>
    </xf>
    <xf numFmtId="10" fontId="1" fillId="0" borderId="0" xfId="22" applyNumberFormat="1" applyFont="1" applyFill="1" applyAlignment="1">
      <alignment/>
    </xf>
    <xf numFmtId="10" fontId="3" fillId="0" borderId="0" xfId="22" applyNumberFormat="1" applyFont="1" applyFill="1" applyAlignment="1">
      <alignment/>
    </xf>
    <xf numFmtId="0" fontId="3" fillId="0" borderId="0" xfId="0" applyFont="1" applyFill="1" applyAlignment="1">
      <alignment horizontal="right" wrapText="1"/>
    </xf>
    <xf numFmtId="9" fontId="3" fillId="0" borderId="0" xfId="0" applyNumberFormat="1" applyFont="1" applyFill="1" applyAlignment="1">
      <alignment/>
    </xf>
    <xf numFmtId="2" fontId="9" fillId="0" borderId="0" xfId="0" applyNumberFormat="1" applyFont="1" applyFill="1" applyAlignment="1">
      <alignment horizontal="right"/>
    </xf>
    <xf numFmtId="2" fontId="2" fillId="0" borderId="0" xfId="0" applyNumberFormat="1" applyFont="1" applyAlignment="1">
      <alignment horizontal="right"/>
    </xf>
    <xf numFmtId="2" fontId="2" fillId="0" borderId="0" xfId="0" applyNumberFormat="1" applyFont="1" applyAlignment="1">
      <alignment/>
    </xf>
    <xf numFmtId="0" fontId="1" fillId="0" borderId="0" xfId="0" applyFont="1" applyAlignment="1">
      <alignment wrapText="1"/>
    </xf>
    <xf numFmtId="49" fontId="1" fillId="0" borderId="0" xfId="0" applyNumberFormat="1" applyFont="1" applyAlignment="1">
      <alignment horizontal="right"/>
    </xf>
    <xf numFmtId="49" fontId="3" fillId="0" borderId="0" xfId="15" applyNumberFormat="1" applyFont="1" applyFill="1" applyAlignment="1">
      <alignment horizontal="right"/>
    </xf>
    <xf numFmtId="49" fontId="3" fillId="0" borderId="0" xfId="15" applyNumberFormat="1" applyFont="1" applyAlignment="1">
      <alignment horizontal="right"/>
    </xf>
    <xf numFmtId="179" fontId="3" fillId="0" borderId="0" xfId="15" applyNumberFormat="1" applyFont="1" applyFill="1" applyAlignment="1">
      <alignment horizontal="right" wrapText="1"/>
    </xf>
    <xf numFmtId="179" fontId="3" fillId="0" borderId="0" xfId="15" applyNumberFormat="1" applyFont="1" applyAlignment="1">
      <alignment horizontal="right" wrapText="1"/>
    </xf>
    <xf numFmtId="0" fontId="3" fillId="0" borderId="0" xfId="0" applyFont="1" applyAlignment="1">
      <alignment vertical="top" wrapText="1"/>
    </xf>
    <xf numFmtId="0" fontId="0" fillId="0" borderId="0" xfId="0" applyFont="1" applyAlignment="1">
      <alignment vertical="top" wrapText="1"/>
    </xf>
    <xf numFmtId="179" fontId="1" fillId="0" borderId="1" xfId="15" applyNumberFormat="1" applyFont="1" applyFill="1" applyBorder="1" applyAlignment="1">
      <alignment/>
    </xf>
    <xf numFmtId="0" fontId="3" fillId="0" borderId="0" xfId="0" applyFont="1" applyFill="1" applyAlignment="1">
      <alignment horizontal="center"/>
    </xf>
    <xf numFmtId="179" fontId="1" fillId="0" borderId="2" xfId="15" applyNumberFormat="1" applyFont="1" applyFill="1" applyBorder="1" applyAlignment="1">
      <alignment/>
    </xf>
    <xf numFmtId="179" fontId="3" fillId="0" borderId="0" xfId="15" applyNumberFormat="1" applyFont="1" applyFill="1" applyAlignment="1">
      <alignment/>
    </xf>
    <xf numFmtId="179" fontId="3" fillId="0" borderId="2" xfId="15" applyNumberFormat="1" applyFont="1" applyFill="1" applyBorder="1" applyAlignment="1">
      <alignment/>
    </xf>
    <xf numFmtId="179" fontId="3" fillId="0" borderId="14" xfId="15" applyNumberFormat="1" applyFont="1" applyFill="1" applyBorder="1" applyAlignment="1">
      <alignment/>
    </xf>
    <xf numFmtId="179" fontId="3" fillId="0" borderId="3" xfId="15" applyNumberFormat="1" applyFont="1" applyFill="1" applyBorder="1" applyAlignment="1">
      <alignment/>
    </xf>
    <xf numFmtId="179" fontId="3" fillId="0" borderId="15" xfId="15" applyNumberFormat="1" applyFont="1" applyFill="1" applyBorder="1" applyAlignment="1">
      <alignment/>
    </xf>
    <xf numFmtId="179" fontId="3" fillId="0" borderId="5" xfId="15" applyNumberFormat="1" applyFont="1" applyFill="1" applyBorder="1" applyAlignment="1">
      <alignment/>
    </xf>
    <xf numFmtId="0" fontId="1" fillId="0" borderId="0" xfId="0" applyFont="1" applyFill="1" applyAlignment="1">
      <alignment horizontal="left" wrapText="1"/>
    </xf>
    <xf numFmtId="0" fontId="3" fillId="0" borderId="5" xfId="0" applyFont="1" applyFill="1" applyBorder="1" applyAlignment="1">
      <alignment horizontal="center"/>
    </xf>
    <xf numFmtId="0" fontId="3" fillId="0" borderId="0" xfId="0" applyFont="1" applyFill="1" applyBorder="1" applyAlignment="1">
      <alignment horizontal="right" vertical="top" wrapText="1"/>
    </xf>
    <xf numFmtId="0" fontId="1" fillId="0" borderId="0" xfId="0" applyFont="1" applyAlignment="1">
      <alignment horizontal="justify" vertical="top"/>
    </xf>
    <xf numFmtId="179" fontId="3" fillId="0" borderId="1" xfId="15" applyNumberFormat="1" applyFont="1" applyFill="1" applyBorder="1" applyAlignment="1">
      <alignment/>
    </xf>
    <xf numFmtId="0" fontId="3" fillId="0" borderId="0" xfId="0" applyFont="1" applyFill="1" applyBorder="1" applyAlignment="1">
      <alignment horizontal="right"/>
    </xf>
    <xf numFmtId="179" fontId="1" fillId="0" borderId="0" xfId="15" applyNumberFormat="1" applyFont="1" applyFill="1" applyAlignment="1">
      <alignment/>
    </xf>
    <xf numFmtId="179" fontId="1" fillId="0" borderId="3" xfId="15" applyNumberFormat="1" applyFont="1" applyFill="1" applyBorder="1" applyAlignment="1">
      <alignment/>
    </xf>
    <xf numFmtId="179" fontId="1" fillId="0" borderId="15" xfId="15" applyNumberFormat="1" applyFont="1" applyFill="1" applyBorder="1" applyAlignment="1">
      <alignment/>
    </xf>
    <xf numFmtId="0" fontId="3" fillId="0" borderId="0" xfId="0" applyFont="1" applyFill="1" applyAlignment="1">
      <alignment horizontal="justify" vertical="top"/>
    </xf>
    <xf numFmtId="179" fontId="1" fillId="0" borderId="5" xfId="15" applyNumberFormat="1" applyFont="1" applyFill="1" applyBorder="1" applyAlignment="1">
      <alignment/>
    </xf>
    <xf numFmtId="179" fontId="1" fillId="0" borderId="0" xfId="15" applyNumberFormat="1" applyFont="1" applyFill="1" applyAlignment="1">
      <alignment/>
    </xf>
    <xf numFmtId="0" fontId="1" fillId="0" borderId="0" xfId="0" applyFont="1" applyAlignment="1">
      <alignment horizontal="right"/>
    </xf>
    <xf numFmtId="0" fontId="2" fillId="0" borderId="0" xfId="0" applyFont="1" applyAlignment="1">
      <alignment horizontal="right" vertical="top" wrapText="1"/>
    </xf>
    <xf numFmtId="179" fontId="1" fillId="0" borderId="0" xfId="15" applyNumberFormat="1" applyFont="1" applyBorder="1" applyAlignment="1">
      <alignment horizontal="justify"/>
    </xf>
    <xf numFmtId="0" fontId="1" fillId="0" borderId="12" xfId="0" applyFont="1" applyFill="1" applyBorder="1" applyAlignment="1">
      <alignment horizontal="justify" vertical="top" wrapText="1"/>
    </xf>
    <xf numFmtId="0" fontId="1" fillId="0" borderId="16" xfId="0" applyFont="1" applyFill="1" applyBorder="1" applyAlignment="1">
      <alignment horizontal="justify" vertical="top" wrapText="1"/>
    </xf>
    <xf numFmtId="0" fontId="1" fillId="0" borderId="0" xfId="0" applyFont="1" applyFill="1" applyBorder="1" applyAlignment="1">
      <alignment horizontal="justify" vertical="center" wrapText="1"/>
    </xf>
    <xf numFmtId="0" fontId="1" fillId="0" borderId="17" xfId="0" applyFont="1" applyFill="1" applyBorder="1" applyAlignment="1">
      <alignment horizontal="justify" vertical="center" wrapText="1"/>
    </xf>
    <xf numFmtId="179" fontId="1" fillId="0" borderId="0" xfId="15" applyNumberFormat="1" applyFont="1" applyBorder="1" applyAlignment="1">
      <alignment/>
    </xf>
    <xf numFmtId="0" fontId="3" fillId="0" borderId="0" xfId="0" applyFont="1" applyBorder="1" applyAlignment="1">
      <alignment horizontal="right" vertical="top" wrapText="1"/>
    </xf>
    <xf numFmtId="0" fontId="1" fillId="0" borderId="0" xfId="0" applyFont="1" applyAlignment="1">
      <alignment wrapText="1"/>
    </xf>
    <xf numFmtId="0" fontId="0" fillId="0" borderId="0" xfId="0" applyAlignment="1">
      <alignment/>
    </xf>
    <xf numFmtId="179" fontId="3" fillId="0" borderId="0" xfId="15" applyNumberFormat="1" applyFont="1" applyFill="1" applyAlignment="1">
      <alignment/>
    </xf>
    <xf numFmtId="179" fontId="3" fillId="0" borderId="10" xfId="15" applyNumberFormat="1" applyFont="1" applyFill="1" applyBorder="1" applyAlignment="1">
      <alignment/>
    </xf>
    <xf numFmtId="0" fontId="9" fillId="0" borderId="0" xfId="0" applyFont="1" applyFill="1" applyAlignment="1">
      <alignment horizontal="right" vertical="top" wrapText="1"/>
    </xf>
    <xf numFmtId="0" fontId="2" fillId="0" borderId="0" xfId="0" applyFont="1" applyAlignment="1">
      <alignment horizontal="left" vertical="top" wrapText="1"/>
    </xf>
    <xf numFmtId="0" fontId="9" fillId="0" borderId="0" xfId="0" applyFont="1" applyAlignment="1">
      <alignment horizontal="left" vertical="top" wrapText="1"/>
    </xf>
    <xf numFmtId="0" fontId="9" fillId="0" borderId="0" xfId="0" applyFont="1" applyAlignment="1">
      <alignment vertical="top" wrapText="1"/>
    </xf>
    <xf numFmtId="0" fontId="4" fillId="0" borderId="0" xfId="0" applyFont="1" applyBorder="1" applyAlignment="1">
      <alignment horizontal="center"/>
    </xf>
    <xf numFmtId="0" fontId="6" fillId="0" borderId="0" xfId="0" applyFont="1" applyBorder="1" applyAlignment="1">
      <alignment horizontal="center"/>
    </xf>
    <xf numFmtId="0" fontId="2" fillId="0" borderId="0" xfId="0" applyFont="1" applyAlignment="1">
      <alignment horizontal="justify" vertical="top" wrapText="1"/>
    </xf>
    <xf numFmtId="0" fontId="9" fillId="0" borderId="0" xfId="0" applyFont="1" applyAlignment="1">
      <alignment horizontal="center"/>
    </xf>
    <xf numFmtId="0" fontId="1" fillId="0" borderId="0" xfId="0" applyFont="1" applyAlignment="1">
      <alignment horizontal="justify" vertical="top" wrapText="1"/>
    </xf>
    <xf numFmtId="0" fontId="1" fillId="0" borderId="12" xfId="0" applyFont="1" applyFill="1" applyBorder="1" applyAlignment="1">
      <alignment horizontal="left" vertical="top" wrapText="1"/>
    </xf>
    <xf numFmtId="0" fontId="1" fillId="0" borderId="16" xfId="0" applyFont="1" applyFill="1" applyBorder="1" applyAlignment="1">
      <alignment horizontal="left" vertical="top" wrapText="1"/>
    </xf>
    <xf numFmtId="0" fontId="15" fillId="0" borderId="0" xfId="0" applyFont="1" applyAlignment="1">
      <alignment horizontal="right" vertical="top" wrapText="1"/>
    </xf>
    <xf numFmtId="0" fontId="1" fillId="0" borderId="0" xfId="0" applyFont="1" applyFill="1" applyAlignment="1">
      <alignment horizontal="justify" vertical="top"/>
    </xf>
    <xf numFmtId="0" fontId="1" fillId="0" borderId="0" xfId="0" applyFont="1" applyFill="1" applyAlignment="1">
      <alignment horizontal="justify" vertical="top" wrapText="1"/>
    </xf>
    <xf numFmtId="0" fontId="1" fillId="0" borderId="0" xfId="0" applyFont="1" applyFill="1" applyAlignment="1">
      <alignment horizontal="left" indent="2"/>
    </xf>
    <xf numFmtId="180" fontId="1" fillId="0" borderId="0" xfId="0" applyNumberFormat="1" applyFont="1" applyAlignment="1" quotePrefix="1">
      <alignment horizontal="left"/>
    </xf>
    <xf numFmtId="0" fontId="15" fillId="0" borderId="0" xfId="0" applyFont="1" applyAlignment="1">
      <alignment horizontal="center"/>
    </xf>
    <xf numFmtId="0" fontId="1" fillId="0" borderId="0" xfId="0" applyFont="1" applyAlignment="1">
      <alignment horizontal="left" vertical="top" wrapText="1" indent="1"/>
    </xf>
    <xf numFmtId="0" fontId="1" fillId="0" borderId="0" xfId="0" applyFont="1" applyAlignment="1">
      <alignment horizontal="left" wrapText="1" indent="1"/>
    </xf>
    <xf numFmtId="0" fontId="1" fillId="0" borderId="2" xfId="0" applyFont="1" applyFill="1" applyBorder="1" applyAlignment="1">
      <alignment horizontal="left" vertical="top" wrapText="1"/>
    </xf>
    <xf numFmtId="0" fontId="1" fillId="0" borderId="4" xfId="0" applyFont="1" applyFill="1" applyBorder="1" applyAlignment="1">
      <alignment horizontal="left" vertical="top" wrapText="1"/>
    </xf>
    <xf numFmtId="0" fontId="1" fillId="0" borderId="3" xfId="0" applyFont="1" applyFill="1" applyBorder="1" applyAlignment="1">
      <alignment horizontal="left" vertical="top" wrapText="1"/>
    </xf>
    <xf numFmtId="0" fontId="1" fillId="0" borderId="5" xfId="0" applyFont="1" applyFill="1" applyBorder="1" applyAlignment="1">
      <alignment horizontal="justify" vertical="center" wrapText="1"/>
    </xf>
    <xf numFmtId="0" fontId="1" fillId="0" borderId="15" xfId="0" applyFont="1" applyFill="1" applyBorder="1" applyAlignment="1">
      <alignment horizontal="justify" vertical="center" wrapText="1"/>
    </xf>
    <xf numFmtId="0" fontId="1" fillId="0" borderId="10" xfId="0" applyFont="1" applyFill="1" applyBorder="1" applyAlignment="1">
      <alignment horizontal="justify" vertical="center" wrapText="1"/>
    </xf>
    <xf numFmtId="0" fontId="1" fillId="0" borderId="14" xfId="0" applyFont="1" applyFill="1" applyBorder="1" applyAlignment="1">
      <alignment horizontal="justify" vertical="center" wrapText="1"/>
    </xf>
    <xf numFmtId="0" fontId="1" fillId="0" borderId="10" xfId="0" applyFont="1" applyFill="1" applyBorder="1" applyAlignment="1">
      <alignment horizontal="justify" vertical="top" wrapText="1"/>
    </xf>
    <xf numFmtId="0" fontId="1" fillId="0" borderId="14" xfId="0" applyFont="1" applyFill="1" applyBorder="1" applyAlignment="1">
      <alignment horizontal="justify" vertical="top" wrapText="1"/>
    </xf>
    <xf numFmtId="0" fontId="1" fillId="0" borderId="0" xfId="0" applyFont="1" applyFill="1" applyBorder="1" applyAlignment="1">
      <alignment horizontal="justify" vertical="top" wrapText="1"/>
    </xf>
    <xf numFmtId="0" fontId="1" fillId="0" borderId="17" xfId="0" applyFont="1" applyFill="1" applyBorder="1" applyAlignment="1">
      <alignment horizontal="justify" vertical="top" wrapText="1"/>
    </xf>
    <xf numFmtId="0" fontId="1" fillId="0" borderId="5" xfId="0" applyFont="1" applyFill="1" applyBorder="1" applyAlignment="1">
      <alignment horizontal="justify" vertical="top" wrapText="1"/>
    </xf>
    <xf numFmtId="0" fontId="1" fillId="0" borderId="15" xfId="0" applyFont="1" applyFill="1" applyBorder="1" applyAlignment="1">
      <alignment horizontal="justify" vertical="top" wrapText="1"/>
    </xf>
    <xf numFmtId="179" fontId="1" fillId="0" borderId="14" xfId="15" applyNumberFormat="1" applyFont="1" applyFill="1" applyBorder="1" applyAlignment="1">
      <alignment/>
    </xf>
    <xf numFmtId="0" fontId="3" fillId="0" borderId="0" xfId="0" applyFont="1" applyAlignment="1">
      <alignment horizontal="left" vertical="top" wrapText="1"/>
    </xf>
    <xf numFmtId="0" fontId="2" fillId="0" borderId="0" xfId="0" applyFont="1" applyBorder="1" applyAlignment="1">
      <alignment horizontal="center"/>
    </xf>
    <xf numFmtId="0" fontId="3" fillId="0" borderId="0" xfId="0" applyFont="1" applyBorder="1" applyAlignment="1">
      <alignment horizontal="left"/>
    </xf>
  </cellXfs>
  <cellStyles count="9">
    <cellStyle name="Normal" xfId="0"/>
    <cellStyle name="Comma" xfId="15"/>
    <cellStyle name="Comma [0]" xfId="16"/>
    <cellStyle name="Currency" xfId="17"/>
    <cellStyle name="Currency [0]" xfId="18"/>
    <cellStyle name="Followed Hyperlink" xfId="19"/>
    <cellStyle name="Hyperlink" xfId="20"/>
    <cellStyle name="Normal_sheet"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Current%20Quarter%20010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BS0106.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EPS0106.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Segment01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L"/>
      <sheetName val="announcement infor"/>
      <sheetName val="Sheet1"/>
    </sheetNames>
    <sheetDataSet>
      <sheetData sheetId="0">
        <row r="8">
          <cell r="F8">
            <v>1291578</v>
          </cell>
          <cell r="H8">
            <v>339986</v>
          </cell>
        </row>
        <row r="9">
          <cell r="F9">
            <v>275</v>
          </cell>
          <cell r="H9">
            <v>114</v>
          </cell>
        </row>
        <row r="10">
          <cell r="F10">
            <v>36557</v>
          </cell>
          <cell r="H10">
            <v>6660</v>
          </cell>
        </row>
        <row r="12">
          <cell r="F12">
            <v>421401</v>
          </cell>
          <cell r="H12">
            <v>104654</v>
          </cell>
        </row>
        <row r="13">
          <cell r="F13">
            <v>-49786</v>
          </cell>
          <cell r="H13">
            <v>-12433</v>
          </cell>
        </row>
        <row r="14">
          <cell r="F14">
            <v>-58052</v>
          </cell>
          <cell r="H14">
            <v>-15247</v>
          </cell>
        </row>
        <row r="15">
          <cell r="F15">
            <v>94366</v>
          </cell>
          <cell r="H15">
            <v>5863</v>
          </cell>
        </row>
        <row r="17">
          <cell r="F17">
            <v>50533</v>
          </cell>
          <cell r="H17">
            <v>8387</v>
          </cell>
        </row>
        <row r="19">
          <cell r="F19">
            <v>-96264</v>
          </cell>
          <cell r="H19">
            <v>-29329</v>
          </cell>
        </row>
        <row r="21">
          <cell r="F21">
            <v>-71070</v>
          </cell>
          <cell r="H21">
            <v>-21501</v>
          </cell>
        </row>
      </sheetData>
      <sheetData sheetId="1">
        <row r="50">
          <cell r="D50">
            <v>76399</v>
          </cell>
          <cell r="F50">
            <v>14983</v>
          </cell>
        </row>
        <row r="51">
          <cell r="D51">
            <v>-2579</v>
          </cell>
          <cell r="F51">
            <v>85</v>
          </cell>
        </row>
        <row r="52">
          <cell r="D52">
            <v>1177</v>
          </cell>
          <cell r="F52">
            <v>480</v>
          </cell>
        </row>
        <row r="53">
          <cell r="D53">
            <v>11357</v>
          </cell>
          <cell r="F53">
            <v>3840</v>
          </cell>
        </row>
        <row r="54">
          <cell r="D54">
            <v>9910</v>
          </cell>
          <cell r="F54">
            <v>9941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S"/>
      <sheetName val="Assoc"/>
      <sheetName val="Goodwill"/>
      <sheetName val="Debtors"/>
      <sheetName val="OD"/>
      <sheetName val="ST Borrowings"/>
      <sheetName val="Creditors"/>
      <sheetName val="LT Liab"/>
    </sheetNames>
    <sheetDataSet>
      <sheetData sheetId="0">
        <row r="10">
          <cell r="C10">
            <v>2102601</v>
          </cell>
        </row>
        <row r="12">
          <cell r="C12">
            <v>406532</v>
          </cell>
        </row>
        <row r="13">
          <cell r="C13">
            <v>33276</v>
          </cell>
        </row>
        <row r="14">
          <cell r="C14">
            <v>512766</v>
          </cell>
        </row>
        <row r="15">
          <cell r="C15">
            <v>521860</v>
          </cell>
        </row>
        <row r="16">
          <cell r="C16">
            <v>0</v>
          </cell>
        </row>
        <row r="17">
          <cell r="C17">
            <v>60834</v>
          </cell>
        </row>
        <row r="20">
          <cell r="C20">
            <v>289153</v>
          </cell>
        </row>
        <row r="21">
          <cell r="C21">
            <v>84291</v>
          </cell>
        </row>
        <row r="22">
          <cell r="C22">
            <v>81866</v>
          </cell>
        </row>
        <row r="23">
          <cell r="C23">
            <v>100675</v>
          </cell>
        </row>
        <row r="25">
          <cell r="C25">
            <v>4657</v>
          </cell>
        </row>
        <row r="26">
          <cell r="C26">
            <v>6707</v>
          </cell>
        </row>
        <row r="27">
          <cell r="C27">
            <v>16000</v>
          </cell>
        </row>
        <row r="28">
          <cell r="C28">
            <v>206079</v>
          </cell>
        </row>
        <row r="29">
          <cell r="C29">
            <v>209480</v>
          </cell>
        </row>
        <row r="32">
          <cell r="C32">
            <v>98068</v>
          </cell>
        </row>
        <row r="33">
          <cell r="C33">
            <v>196323</v>
          </cell>
        </row>
        <row r="34">
          <cell r="C34">
            <v>3900</v>
          </cell>
        </row>
        <row r="35">
          <cell r="C35">
            <v>25064</v>
          </cell>
        </row>
        <row r="36">
          <cell r="C36">
            <v>538891</v>
          </cell>
        </row>
        <row r="37">
          <cell r="C37">
            <v>29309</v>
          </cell>
        </row>
        <row r="38">
          <cell r="C38">
            <v>45318</v>
          </cell>
        </row>
        <row r="43">
          <cell r="C43">
            <v>425027</v>
          </cell>
        </row>
        <row r="44">
          <cell r="C44">
            <v>-26204</v>
          </cell>
        </row>
        <row r="45">
          <cell r="C45">
            <v>1658853</v>
          </cell>
        </row>
        <row r="47">
          <cell r="C47">
            <v>1855</v>
          </cell>
        </row>
        <row r="48">
          <cell r="C48">
            <v>45190</v>
          </cell>
        </row>
        <row r="49">
          <cell r="C49">
            <v>65335</v>
          </cell>
        </row>
        <row r="50">
          <cell r="C50">
            <v>304892</v>
          </cell>
        </row>
        <row r="52">
          <cell r="C52">
            <v>672698</v>
          </cell>
        </row>
        <row r="53">
          <cell r="C53">
            <v>492603</v>
          </cell>
        </row>
        <row r="54">
          <cell r="C54">
            <v>0</v>
          </cell>
        </row>
        <row r="55">
          <cell r="C55">
            <v>14754</v>
          </cell>
        </row>
        <row r="56">
          <cell r="C56">
            <v>44901</v>
          </cell>
        </row>
      </sheetData>
      <sheetData sheetId="1">
        <row r="40">
          <cell r="C40">
            <v>13743</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YTD"/>
      <sheetName val="4Q"/>
      <sheetName val="Frango Extract"/>
    </sheetNames>
    <sheetDataSet>
      <sheetData sheetId="0">
        <row r="47">
          <cell r="D47">
            <v>34.62117764146717</v>
          </cell>
        </row>
        <row r="94">
          <cell r="D94">
            <v>34.55867025755636</v>
          </cell>
        </row>
      </sheetData>
      <sheetData sheetId="1">
        <row r="27">
          <cell r="D27">
            <v>4.813256321374832</v>
          </cell>
        </row>
        <row r="54">
          <cell r="D54">
            <v>4.809921269528834</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PBT"/>
      <sheetName val="Summary"/>
      <sheetName val="IOIPB Interest"/>
    </sheetNames>
    <sheetDataSet>
      <sheetData sheetId="1">
        <row r="8">
          <cell r="H8">
            <v>486666</v>
          </cell>
        </row>
        <row r="9">
          <cell r="H9">
            <v>423536</v>
          </cell>
        </row>
        <row r="10">
          <cell r="H10">
            <v>47162</v>
          </cell>
        </row>
        <row r="12">
          <cell r="H12">
            <v>863462</v>
          </cell>
        </row>
        <row r="13">
          <cell r="H13">
            <v>51282</v>
          </cell>
        </row>
        <row r="15">
          <cell r="H15">
            <v>-255460</v>
          </cell>
        </row>
        <row r="16">
          <cell r="H16">
            <v>-325070</v>
          </cell>
        </row>
        <row r="25">
          <cell r="H25">
            <v>117791</v>
          </cell>
        </row>
        <row r="26">
          <cell r="H26">
            <v>186283</v>
          </cell>
        </row>
        <row r="27">
          <cell r="H27">
            <v>20609</v>
          </cell>
        </row>
        <row r="29">
          <cell r="H29">
            <v>85014</v>
          </cell>
        </row>
        <row r="30">
          <cell r="H30">
            <v>98524</v>
          </cell>
        </row>
        <row r="32">
          <cell r="H32">
            <v>-45007</v>
          </cell>
        </row>
        <row r="33">
          <cell r="H33">
            <v>-4752</v>
          </cell>
        </row>
        <row r="38">
          <cell r="H38">
            <v>1860280</v>
          </cell>
        </row>
        <row r="39">
          <cell r="H39">
            <v>1128208</v>
          </cell>
        </row>
        <row r="40">
          <cell r="H40">
            <v>539018</v>
          </cell>
        </row>
        <row r="42">
          <cell r="H42">
            <v>665394</v>
          </cell>
        </row>
        <row r="43">
          <cell r="H43">
            <v>461732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M60"/>
  <sheetViews>
    <sheetView showGridLines="0" tabSelected="1" workbookViewId="0" topLeftCell="A1">
      <selection activeCell="A1" sqref="A1:J1"/>
    </sheetView>
  </sheetViews>
  <sheetFormatPr defaultColWidth="9.140625" defaultRowHeight="12.75"/>
  <cols>
    <col min="1" max="1" width="2.140625" style="1" customWidth="1"/>
    <col min="2" max="2" width="2.8515625" style="1" customWidth="1"/>
    <col min="3" max="3" width="3.28125" style="1" customWidth="1"/>
    <col min="4" max="4" width="24.140625" style="1" customWidth="1"/>
    <col min="5" max="5" width="0.9921875" style="1" customWidth="1"/>
    <col min="6" max="6" width="12.57421875" style="31" customWidth="1"/>
    <col min="7" max="7" width="16.00390625" style="1" customWidth="1"/>
    <col min="8" max="8" width="0.85546875" style="1" customWidth="1"/>
    <col min="9" max="9" width="11.140625" style="31" customWidth="1"/>
    <col min="10" max="10" width="16.7109375" style="1" customWidth="1"/>
    <col min="11" max="16384" width="9.140625" style="1" customWidth="1"/>
  </cols>
  <sheetData>
    <row r="1" spans="1:13" ht="18.75">
      <c r="A1" s="298" t="s">
        <v>137</v>
      </c>
      <c r="B1" s="298"/>
      <c r="C1" s="298"/>
      <c r="D1" s="298"/>
      <c r="E1" s="298"/>
      <c r="F1" s="298"/>
      <c r="G1" s="298"/>
      <c r="H1" s="298"/>
      <c r="I1" s="298"/>
      <c r="J1" s="298"/>
      <c r="K1" s="11"/>
      <c r="L1" s="11"/>
      <c r="M1" s="11"/>
    </row>
    <row r="2" spans="1:13" ht="12.75">
      <c r="A2" s="299" t="s">
        <v>6</v>
      </c>
      <c r="B2" s="299"/>
      <c r="C2" s="299"/>
      <c r="D2" s="299"/>
      <c r="E2" s="299"/>
      <c r="F2" s="299"/>
      <c r="G2" s="299"/>
      <c r="H2" s="299"/>
      <c r="I2" s="299"/>
      <c r="J2" s="299"/>
      <c r="K2" s="12"/>
      <c r="L2" s="12"/>
      <c r="M2" s="12"/>
    </row>
    <row r="3" ht="12.75">
      <c r="J3" s="4"/>
    </row>
    <row r="4" spans="1:10" ht="14.25">
      <c r="A4" s="13" t="str">
        <f>"Quarterly report on consolidated results for the "&amp;Sheet1!B3&amp;" quarter ended "&amp;TEXT(Sheet1!B8,"dd mmmm yyyy")</f>
        <v>Quarterly report on consolidated results for the fourth quarter ended 30 June 2001</v>
      </c>
      <c r="J4" s="4"/>
    </row>
    <row r="5" spans="1:10" ht="12.75">
      <c r="A5" s="14" t="s">
        <v>207</v>
      </c>
      <c r="J5" s="4"/>
    </row>
    <row r="6" spans="6:10" s="3" customFormat="1" ht="14.25" customHeight="1">
      <c r="F6" s="156"/>
      <c r="I6" s="156"/>
      <c r="J6" s="5"/>
    </row>
    <row r="7" ht="12.75">
      <c r="A7" s="4" t="s">
        <v>195</v>
      </c>
    </row>
    <row r="8" ht="5.25" customHeight="1"/>
    <row r="9" spans="6:10" s="54" customFormat="1" ht="12">
      <c r="F9" s="301" t="str">
        <f>"INDIVIDUAL QUARTER ( "&amp;Sheet1!B4&amp;")"</f>
        <v>INDIVIDUAL QUARTER ( 4Q)</v>
      </c>
      <c r="G9" s="301"/>
      <c r="I9" s="301" t="str">
        <f>"CUMULATIVE QUARTER ("&amp;Sheet1!B6&amp;"Mths)"</f>
        <v>CUMULATIVE QUARTER (12Mths)</v>
      </c>
      <c r="J9" s="301"/>
    </row>
    <row r="10" spans="6:10" ht="48.75" customHeight="1">
      <c r="F10" s="157" t="s">
        <v>27</v>
      </c>
      <c r="G10" s="52" t="s">
        <v>136</v>
      </c>
      <c r="H10" s="53"/>
      <c r="I10" s="157" t="s">
        <v>135</v>
      </c>
      <c r="J10" s="52" t="s">
        <v>29</v>
      </c>
    </row>
    <row r="11" spans="6:10" s="51" customFormat="1" ht="17.25" customHeight="1">
      <c r="F11" s="158">
        <f>Sheet1!B8</f>
        <v>37072</v>
      </c>
      <c r="G11" s="70">
        <f>F11-365</f>
        <v>36707</v>
      </c>
      <c r="H11" s="53"/>
      <c r="I11" s="158">
        <f>Sheet1!B8</f>
        <v>37072</v>
      </c>
      <c r="J11" s="70">
        <f>I11-365</f>
        <v>36707</v>
      </c>
    </row>
    <row r="12" spans="6:10" s="51" customFormat="1" ht="12">
      <c r="F12" s="159" t="s">
        <v>22</v>
      </c>
      <c r="G12" s="53" t="s">
        <v>22</v>
      </c>
      <c r="H12" s="53"/>
      <c r="I12" s="159" t="s">
        <v>22</v>
      </c>
      <c r="J12" s="53" t="s">
        <v>22</v>
      </c>
    </row>
    <row r="13" ht="9" customHeight="1"/>
    <row r="14" spans="1:10" s="51" customFormat="1" ht="12.75" thickBot="1">
      <c r="A14" s="55">
        <v>1</v>
      </c>
      <c r="B14" s="55" t="s">
        <v>7</v>
      </c>
      <c r="C14" s="300" t="s">
        <v>225</v>
      </c>
      <c r="D14" s="300"/>
      <c r="E14" s="55"/>
      <c r="F14" s="160">
        <f>'[1]PL'!$H$8</f>
        <v>339986</v>
      </c>
      <c r="G14" s="105">
        <v>337422</v>
      </c>
      <c r="H14" s="56"/>
      <c r="I14" s="160">
        <f>'[1]PL'!$F$8</f>
        <v>1291578</v>
      </c>
      <c r="J14" s="105">
        <v>1306685</v>
      </c>
    </row>
    <row r="15" spans="1:10" s="51" customFormat="1" ht="12.75" thickBot="1">
      <c r="A15" s="55"/>
      <c r="B15" s="55" t="s">
        <v>9</v>
      </c>
      <c r="C15" s="300" t="s">
        <v>10</v>
      </c>
      <c r="D15" s="300"/>
      <c r="E15" s="55"/>
      <c r="F15" s="160">
        <f>'[1]PL'!$H$9</f>
        <v>114</v>
      </c>
      <c r="G15" s="105">
        <v>16</v>
      </c>
      <c r="H15" s="56"/>
      <c r="I15" s="160">
        <f>'[1]PL'!$F$9</f>
        <v>275</v>
      </c>
      <c r="J15" s="105">
        <v>91</v>
      </c>
    </row>
    <row r="16" spans="2:10" s="57" customFormat="1" ht="12.75" thickBot="1">
      <c r="B16" s="57" t="s">
        <v>11</v>
      </c>
      <c r="C16" s="300" t="s">
        <v>226</v>
      </c>
      <c r="D16" s="300"/>
      <c r="F16" s="160">
        <f>'[1]PL'!$H$10</f>
        <v>6660</v>
      </c>
      <c r="G16" s="183">
        <f>11173+2497</f>
        <v>13670</v>
      </c>
      <c r="H16" s="58"/>
      <c r="I16" s="160">
        <f>'[1]PL'!$F$10</f>
        <v>36557</v>
      </c>
      <c r="J16" s="106">
        <f>18858+11559</f>
        <v>30417</v>
      </c>
    </row>
    <row r="17" spans="3:10" s="51" customFormat="1" ht="8.25" customHeight="1">
      <c r="C17" s="59"/>
      <c r="D17" s="59"/>
      <c r="F17" s="161"/>
      <c r="G17" s="56"/>
      <c r="H17" s="56"/>
      <c r="I17" s="161"/>
      <c r="J17" s="56"/>
    </row>
    <row r="18" spans="1:10" s="51" customFormat="1" ht="57" customHeight="1">
      <c r="A18" s="57">
        <v>2</v>
      </c>
      <c r="B18" s="57" t="s">
        <v>7</v>
      </c>
      <c r="C18" s="295" t="s">
        <v>231</v>
      </c>
      <c r="D18" s="295"/>
      <c r="E18" s="295"/>
      <c r="F18" s="162">
        <f>'[1]PL'!$H$12</f>
        <v>104654</v>
      </c>
      <c r="G18" s="58">
        <f>110577+322</f>
        <v>110899</v>
      </c>
      <c r="H18" s="56"/>
      <c r="I18" s="162">
        <f>'[1]PL'!$F$12</f>
        <v>421401</v>
      </c>
      <c r="J18" s="58">
        <f>508266+322</f>
        <v>508588</v>
      </c>
    </row>
    <row r="19" spans="2:10" s="57" customFormat="1" ht="15" customHeight="1">
      <c r="B19" s="57" t="s">
        <v>9</v>
      </c>
      <c r="C19" s="295" t="s">
        <v>227</v>
      </c>
      <c r="D19" s="295"/>
      <c r="F19" s="162">
        <f>'[1]PL'!$H$13</f>
        <v>-12433</v>
      </c>
      <c r="G19" s="58">
        <f>-10274</f>
        <v>-10274</v>
      </c>
      <c r="H19" s="58"/>
      <c r="I19" s="162">
        <f>'[1]PL'!$F$13</f>
        <v>-49786</v>
      </c>
      <c r="J19" s="58">
        <f>-46706</f>
        <v>-46706</v>
      </c>
    </row>
    <row r="20" spans="2:10" s="57" customFormat="1" ht="15" customHeight="1">
      <c r="B20" s="57" t="s">
        <v>11</v>
      </c>
      <c r="C20" s="295" t="s">
        <v>228</v>
      </c>
      <c r="D20" s="295"/>
      <c r="F20" s="162">
        <f>'[1]PL'!$H$14</f>
        <v>-15247</v>
      </c>
      <c r="G20" s="58">
        <f>-13711-322</f>
        <v>-14033</v>
      </c>
      <c r="H20" s="58"/>
      <c r="I20" s="162">
        <f>'[1]PL'!$F$14</f>
        <v>-58052</v>
      </c>
      <c r="J20" s="58">
        <f>-51735-322</f>
        <v>-52057</v>
      </c>
    </row>
    <row r="21" spans="2:10" s="57" customFormat="1" ht="15" customHeight="1">
      <c r="B21" s="57" t="s">
        <v>12</v>
      </c>
      <c r="C21" s="295" t="s">
        <v>13</v>
      </c>
      <c r="D21" s="295"/>
      <c r="F21" s="163">
        <f>'[1]PL'!$H$15</f>
        <v>5863</v>
      </c>
      <c r="G21" s="107">
        <v>50460</v>
      </c>
      <c r="H21" s="58"/>
      <c r="I21" s="163">
        <f>'[1]PL'!$F$15</f>
        <v>94366</v>
      </c>
      <c r="J21" s="107">
        <v>54916</v>
      </c>
    </row>
    <row r="22" spans="1:10" s="51" customFormat="1" ht="25.5" customHeight="1">
      <c r="A22" s="57"/>
      <c r="B22" s="57" t="s">
        <v>14</v>
      </c>
      <c r="C22" s="295" t="s">
        <v>230</v>
      </c>
      <c r="D22" s="295"/>
      <c r="E22" s="61"/>
      <c r="F22" s="162">
        <f>SUM(F18:F21)</f>
        <v>82837</v>
      </c>
      <c r="G22" s="58">
        <f>SUM(G18:G21)</f>
        <v>137052</v>
      </c>
      <c r="H22" s="56"/>
      <c r="I22" s="162">
        <f>SUM(I18:I21)</f>
        <v>407929</v>
      </c>
      <c r="J22" s="58">
        <f>SUM(J18:J21)</f>
        <v>464741</v>
      </c>
    </row>
    <row r="23" spans="2:10" s="57" customFormat="1" ht="25.5" customHeight="1">
      <c r="B23" s="57" t="s">
        <v>15</v>
      </c>
      <c r="C23" s="295" t="s">
        <v>229</v>
      </c>
      <c r="D23" s="295"/>
      <c r="F23" s="163">
        <f>'[1]PL'!$H$17</f>
        <v>8387</v>
      </c>
      <c r="G23" s="107">
        <v>9378</v>
      </c>
      <c r="H23" s="58"/>
      <c r="I23" s="163">
        <f>'[1]PL'!$F$17</f>
        <v>50533</v>
      </c>
      <c r="J23" s="107">
        <v>36906</v>
      </c>
    </row>
    <row r="24" spans="1:10" s="51" customFormat="1" ht="50.25" customHeight="1">
      <c r="A24" s="57"/>
      <c r="B24" s="57" t="s">
        <v>16</v>
      </c>
      <c r="C24" s="296" t="s">
        <v>234</v>
      </c>
      <c r="D24" s="296"/>
      <c r="E24" s="296"/>
      <c r="F24" s="162">
        <f>F22+F23</f>
        <v>91224</v>
      </c>
      <c r="G24" s="58">
        <f>G22+G23</f>
        <v>146430</v>
      </c>
      <c r="H24" s="56"/>
      <c r="I24" s="162">
        <f>I22+I23</f>
        <v>458462</v>
      </c>
      <c r="J24" s="58">
        <f>J22+J23</f>
        <v>501647</v>
      </c>
    </row>
    <row r="25" spans="2:10" s="57" customFormat="1" ht="14.25" customHeight="1">
      <c r="B25" s="57" t="s">
        <v>17</v>
      </c>
      <c r="C25" s="57" t="s">
        <v>232</v>
      </c>
      <c r="F25" s="163">
        <f>'[1]PL'!$H$19</f>
        <v>-29329</v>
      </c>
      <c r="G25" s="107">
        <v>-29307</v>
      </c>
      <c r="H25" s="58"/>
      <c r="I25" s="163">
        <f>'[1]PL'!$F$19</f>
        <v>-96264</v>
      </c>
      <c r="J25" s="107">
        <v>-121654</v>
      </c>
    </row>
    <row r="26" spans="2:10" s="51" customFormat="1" ht="25.5" customHeight="1">
      <c r="B26" s="57" t="s">
        <v>19</v>
      </c>
      <c r="C26" s="57" t="s">
        <v>19</v>
      </c>
      <c r="D26" s="60" t="s">
        <v>233</v>
      </c>
      <c r="E26" s="64"/>
      <c r="F26" s="162">
        <f>F24+F25</f>
        <v>61895</v>
      </c>
      <c r="G26" s="58">
        <f>G24+G25</f>
        <v>117123</v>
      </c>
      <c r="H26" s="56"/>
      <c r="I26" s="162">
        <f>I24+I25</f>
        <v>362198</v>
      </c>
      <c r="J26" s="58">
        <f>J24+J25</f>
        <v>379993</v>
      </c>
    </row>
    <row r="27" spans="3:10" s="57" customFormat="1" ht="15.75" customHeight="1">
      <c r="C27" s="57" t="s">
        <v>20</v>
      </c>
      <c r="D27" s="65" t="s">
        <v>235</v>
      </c>
      <c r="F27" s="164">
        <f>'[1]PL'!$H$21</f>
        <v>-21501</v>
      </c>
      <c r="G27" s="150">
        <v>-22076</v>
      </c>
      <c r="H27" s="58"/>
      <c r="I27" s="164">
        <f>'[1]PL'!$F$21</f>
        <v>-71070</v>
      </c>
      <c r="J27" s="150">
        <v>-76960</v>
      </c>
    </row>
    <row r="28" spans="2:10" s="151" customFormat="1" ht="15.75" customHeight="1">
      <c r="B28" s="151" t="s">
        <v>21</v>
      </c>
      <c r="C28" s="151" t="s">
        <v>236</v>
      </c>
      <c r="D28" s="152"/>
      <c r="F28" s="164">
        <v>0</v>
      </c>
      <c r="G28" s="150">
        <v>0</v>
      </c>
      <c r="H28" s="150"/>
      <c r="I28" s="164">
        <v>0</v>
      </c>
      <c r="J28" s="150">
        <v>0</v>
      </c>
    </row>
    <row r="29" spans="2:10" s="51" customFormat="1" ht="41.25" customHeight="1">
      <c r="B29" s="57" t="s">
        <v>23</v>
      </c>
      <c r="C29" s="297" t="s">
        <v>240</v>
      </c>
      <c r="D29" s="297"/>
      <c r="E29" s="64"/>
      <c r="F29" s="165">
        <f>F26+F27+F28</f>
        <v>40394</v>
      </c>
      <c r="G29" s="110">
        <f>G26+G27+G28</f>
        <v>95047</v>
      </c>
      <c r="H29" s="56"/>
      <c r="I29" s="165">
        <f>I26+I27+I28</f>
        <v>291128</v>
      </c>
      <c r="J29" s="110">
        <f>J26+J27+J28</f>
        <v>303033</v>
      </c>
    </row>
    <row r="30" spans="2:10" s="57" customFormat="1" ht="12">
      <c r="B30" s="57" t="s">
        <v>26</v>
      </c>
      <c r="C30" s="57" t="s">
        <v>19</v>
      </c>
      <c r="D30" s="60" t="s">
        <v>24</v>
      </c>
      <c r="F30" s="166">
        <v>0</v>
      </c>
      <c r="G30" s="108">
        <v>0</v>
      </c>
      <c r="H30" s="58"/>
      <c r="I30" s="166">
        <v>0</v>
      </c>
      <c r="J30" s="108">
        <v>0</v>
      </c>
    </row>
    <row r="31" spans="3:10" s="57" customFormat="1" ht="12">
      <c r="C31" s="57" t="s">
        <v>20</v>
      </c>
      <c r="D31" s="60" t="s">
        <v>235</v>
      </c>
      <c r="F31" s="167">
        <v>0</v>
      </c>
      <c r="G31" s="109">
        <v>0</v>
      </c>
      <c r="H31" s="58"/>
      <c r="I31" s="167">
        <v>0</v>
      </c>
      <c r="J31" s="109">
        <v>0</v>
      </c>
    </row>
    <row r="32" spans="3:10" s="51" customFormat="1" ht="25.5" customHeight="1">
      <c r="C32" s="57" t="s">
        <v>25</v>
      </c>
      <c r="D32" s="60" t="s">
        <v>131</v>
      </c>
      <c r="E32" s="64"/>
      <c r="F32" s="165">
        <f>SUM(F30:F31)</f>
        <v>0</v>
      </c>
      <c r="G32" s="110">
        <f>SUM(G30:G31)</f>
        <v>0</v>
      </c>
      <c r="H32" s="56"/>
      <c r="I32" s="165">
        <f>SUM(I30:I31)</f>
        <v>0</v>
      </c>
      <c r="J32" s="110">
        <f>SUM(J30:J31)</f>
        <v>0</v>
      </c>
    </row>
    <row r="33" spans="1:10" s="51" customFormat="1" ht="27" customHeight="1" thickBot="1">
      <c r="A33" s="57"/>
      <c r="B33" s="57" t="s">
        <v>237</v>
      </c>
      <c r="C33" s="296" t="s">
        <v>238</v>
      </c>
      <c r="D33" s="296"/>
      <c r="E33" s="63"/>
      <c r="F33" s="168">
        <f>F29+F32</f>
        <v>40394</v>
      </c>
      <c r="G33" s="111">
        <f>G29+G32</f>
        <v>95047</v>
      </c>
      <c r="H33" s="62"/>
      <c r="I33" s="168">
        <f>I29+I32</f>
        <v>291128</v>
      </c>
      <c r="J33" s="111">
        <f>J29+J32</f>
        <v>303033</v>
      </c>
    </row>
    <row r="34" spans="1:10" s="51" customFormat="1" ht="18" customHeight="1">
      <c r="A34" s="57"/>
      <c r="B34" s="57"/>
      <c r="C34" s="64"/>
      <c r="D34" s="61"/>
      <c r="E34" s="61"/>
      <c r="F34" s="161"/>
      <c r="G34" s="56"/>
      <c r="H34" s="56"/>
      <c r="I34" s="161"/>
      <c r="J34" s="56"/>
    </row>
    <row r="35" spans="1:10" s="51" customFormat="1" ht="42.75" customHeight="1">
      <c r="A35" s="57">
        <v>3</v>
      </c>
      <c r="B35" s="57" t="s">
        <v>7</v>
      </c>
      <c r="C35" s="295" t="s">
        <v>239</v>
      </c>
      <c r="D35" s="295"/>
      <c r="E35" s="61"/>
      <c r="F35" s="161"/>
      <c r="G35" s="56"/>
      <c r="H35" s="56"/>
      <c r="I35" s="161"/>
      <c r="J35" s="56"/>
    </row>
    <row r="36" spans="3:10" s="170" customFormat="1" ht="59.25" customHeight="1">
      <c r="C36" s="86" t="s">
        <v>19</v>
      </c>
      <c r="D36" s="85" t="s">
        <v>245</v>
      </c>
      <c r="E36" s="86"/>
      <c r="F36" s="169">
        <f>'[3]4Q'!$D$27</f>
        <v>4.813256321374832</v>
      </c>
      <c r="G36" s="171">
        <v>11.31</v>
      </c>
      <c r="H36" s="172"/>
      <c r="I36" s="169">
        <f>'[3]YTD'!$D$47</f>
        <v>34.62117764146717</v>
      </c>
      <c r="J36" s="171">
        <v>35.96</v>
      </c>
    </row>
    <row r="37" spans="3:10" s="170" customFormat="1" ht="61.5" customHeight="1">
      <c r="C37" s="86" t="s">
        <v>20</v>
      </c>
      <c r="D37" s="86" t="s">
        <v>246</v>
      </c>
      <c r="E37" s="86"/>
      <c r="F37" s="169">
        <f>'[3]4Q'!$D$54</f>
        <v>4.809921269528834</v>
      </c>
      <c r="G37" s="173">
        <v>11.28</v>
      </c>
      <c r="H37" s="172"/>
      <c r="I37" s="169">
        <f>'[3]YTD'!$D$94</f>
        <v>34.55867025755636</v>
      </c>
      <c r="J37" s="173">
        <v>35.93</v>
      </c>
    </row>
    <row r="38" spans="3:10" s="51" customFormat="1" ht="12">
      <c r="C38" s="59"/>
      <c r="D38" s="59"/>
      <c r="F38" s="161"/>
      <c r="G38" s="56"/>
      <c r="H38" s="56"/>
      <c r="I38" s="161"/>
      <c r="J38" s="56"/>
    </row>
    <row r="39" spans="1:10" s="51" customFormat="1" ht="12" hidden="1">
      <c r="A39" s="51">
        <v>4</v>
      </c>
      <c r="C39" s="59" t="s">
        <v>30</v>
      </c>
      <c r="D39" s="59"/>
      <c r="F39" s="125">
        <f>(2046662-50646-702)/845036613*1000</f>
        <v>2.361216034079697</v>
      </c>
      <c r="G39" s="66">
        <f>(2046662-50646-702)/845036613*1000</f>
        <v>2.361216034079697</v>
      </c>
      <c r="H39" s="56"/>
      <c r="I39" s="125">
        <f>(2046662-50646-702)/845036613*1000</f>
        <v>2.361216034079697</v>
      </c>
      <c r="J39" s="66">
        <f>(2046662-50646-702)/845036613*1000</f>
        <v>2.361216034079697</v>
      </c>
    </row>
    <row r="40" spans="3:10" s="51" customFormat="1" ht="12" hidden="1">
      <c r="C40" s="59"/>
      <c r="D40" s="59"/>
      <c r="F40" s="161"/>
      <c r="G40" s="56"/>
      <c r="H40" s="56"/>
      <c r="I40" s="161"/>
      <c r="J40" s="56"/>
    </row>
    <row r="41" spans="1:10" s="51" customFormat="1" ht="12" hidden="1">
      <c r="A41" s="51">
        <v>5</v>
      </c>
      <c r="B41" s="51" t="s">
        <v>7</v>
      </c>
      <c r="C41" s="59" t="s">
        <v>31</v>
      </c>
      <c r="D41" s="59"/>
      <c r="F41" s="161">
        <v>0</v>
      </c>
      <c r="G41" s="56">
        <v>0</v>
      </c>
      <c r="H41" s="56"/>
      <c r="I41" s="161">
        <v>0</v>
      </c>
      <c r="J41" s="56">
        <v>0</v>
      </c>
    </row>
    <row r="42" spans="2:10" s="51" customFormat="1" ht="12" hidden="1">
      <c r="B42" s="51" t="s">
        <v>9</v>
      </c>
      <c r="C42" s="59" t="s">
        <v>32</v>
      </c>
      <c r="D42" s="59"/>
      <c r="F42" s="161">
        <v>0</v>
      </c>
      <c r="G42" s="56">
        <v>0</v>
      </c>
      <c r="H42" s="56"/>
      <c r="I42" s="161">
        <v>0</v>
      </c>
      <c r="J42" s="56">
        <v>0</v>
      </c>
    </row>
    <row r="43" spans="3:10" s="51" customFormat="1" ht="12" hidden="1">
      <c r="C43" s="59"/>
      <c r="D43" s="59"/>
      <c r="F43" s="161"/>
      <c r="G43" s="56"/>
      <c r="H43" s="56"/>
      <c r="I43" s="161"/>
      <c r="J43" s="56"/>
    </row>
    <row r="44" spans="1:10" s="51" customFormat="1" ht="17.25" customHeight="1">
      <c r="A44" s="51">
        <v>4</v>
      </c>
      <c r="B44" s="51" t="s">
        <v>7</v>
      </c>
      <c r="C44" s="59" t="s">
        <v>344</v>
      </c>
      <c r="D44" s="59"/>
      <c r="F44" s="249">
        <v>7.5</v>
      </c>
      <c r="G44" s="250">
        <v>5</v>
      </c>
      <c r="H44" s="251"/>
      <c r="I44" s="249">
        <v>12.5</v>
      </c>
      <c r="J44" s="250">
        <v>10</v>
      </c>
    </row>
    <row r="45" spans="1:10" s="64" customFormat="1" ht="12">
      <c r="A45" s="57"/>
      <c r="B45" s="57" t="s">
        <v>9</v>
      </c>
      <c r="C45" s="57" t="s">
        <v>168</v>
      </c>
      <c r="E45" s="294" t="s">
        <v>279</v>
      </c>
      <c r="F45" s="294"/>
      <c r="G45" s="282" t="s">
        <v>247</v>
      </c>
      <c r="H45" s="294" t="s">
        <v>347</v>
      </c>
      <c r="I45" s="294"/>
      <c r="J45" s="282" t="s">
        <v>347</v>
      </c>
    </row>
    <row r="46" spans="3:10" ht="12.75">
      <c r="C46" s="16"/>
      <c r="D46" s="16"/>
      <c r="E46" s="281"/>
      <c r="F46" s="184" t="s">
        <v>345</v>
      </c>
      <c r="G46" s="281" t="s">
        <v>346</v>
      </c>
      <c r="H46" s="281"/>
      <c r="I46" s="184" t="s">
        <v>348</v>
      </c>
      <c r="J46" s="281" t="s">
        <v>349</v>
      </c>
    </row>
    <row r="47" spans="3:9" ht="12.75">
      <c r="C47" s="16"/>
      <c r="D47" s="16"/>
      <c r="F47" s="30"/>
      <c r="I47" s="30"/>
    </row>
    <row r="48" spans="3:9" ht="12.75">
      <c r="C48" s="16"/>
      <c r="D48" s="16"/>
      <c r="F48" s="30"/>
      <c r="I48" s="30"/>
    </row>
    <row r="49" spans="1:9" ht="12.75">
      <c r="A49" s="81"/>
      <c r="C49" s="16"/>
      <c r="D49" s="16"/>
      <c r="F49" s="30"/>
      <c r="I49" s="30"/>
    </row>
    <row r="50" spans="3:9" ht="12.75">
      <c r="C50" s="16"/>
      <c r="D50" s="16"/>
      <c r="F50" s="30"/>
      <c r="I50" s="30"/>
    </row>
    <row r="51" spans="3:6" ht="12.75">
      <c r="C51" s="16"/>
      <c r="D51" s="16"/>
      <c r="F51" s="30"/>
    </row>
    <row r="52" spans="3:6" ht="12.75">
      <c r="C52" s="16"/>
      <c r="D52" s="16"/>
      <c r="F52" s="30"/>
    </row>
    <row r="53" spans="3:6" ht="12.75">
      <c r="C53" s="16"/>
      <c r="D53" s="16"/>
      <c r="F53" s="30"/>
    </row>
    <row r="54" spans="3:6" ht="12.75">
      <c r="C54" s="16"/>
      <c r="D54" s="16"/>
      <c r="F54" s="30"/>
    </row>
    <row r="55" spans="3:6" ht="12.75">
      <c r="C55" s="16"/>
      <c r="D55" s="16"/>
      <c r="F55" s="30"/>
    </row>
    <row r="56" spans="3:6" ht="12.75">
      <c r="C56" s="16"/>
      <c r="D56" s="16"/>
      <c r="F56" s="30"/>
    </row>
    <row r="57" spans="3:6" ht="12.75">
      <c r="C57" s="16"/>
      <c r="D57" s="16"/>
      <c r="F57" s="30"/>
    </row>
    <row r="58" spans="3:4" ht="12.75">
      <c r="C58" s="16"/>
      <c r="D58" s="16"/>
    </row>
    <row r="59" spans="3:4" ht="12.75">
      <c r="C59" s="16"/>
      <c r="D59" s="16"/>
    </row>
    <row r="60" spans="3:4" ht="12.75">
      <c r="C60" s="16"/>
      <c r="D60" s="16"/>
    </row>
  </sheetData>
  <mergeCells count="19">
    <mergeCell ref="C21:D21"/>
    <mergeCell ref="C22:D22"/>
    <mergeCell ref="C14:D14"/>
    <mergeCell ref="I9:J9"/>
    <mergeCell ref="F9:G9"/>
    <mergeCell ref="C19:D19"/>
    <mergeCell ref="C20:D20"/>
    <mergeCell ref="C18:E18"/>
    <mergeCell ref="A1:J1"/>
    <mergeCell ref="A2:J2"/>
    <mergeCell ref="C15:D15"/>
    <mergeCell ref="C16:D16"/>
    <mergeCell ref="H45:I45"/>
    <mergeCell ref="E45:F45"/>
    <mergeCell ref="C35:D35"/>
    <mergeCell ref="C23:D23"/>
    <mergeCell ref="C33:D33"/>
    <mergeCell ref="C29:D29"/>
    <mergeCell ref="C24:E24"/>
  </mergeCells>
  <printOptions/>
  <pageMargins left="0.91" right="0.48" top="1.24" bottom="1.17" header="0.38" footer="1.1"/>
  <pageSetup horizontalDpi="300" verticalDpi="300" orientation="portrait" paperSize="9" scale="98" r:id="rId1"/>
  <headerFooter alignWithMargins="0">
    <oddFooter>&amp;C&amp;"Times New Roman,Regular"&amp;7- Page &amp;P -</oddFooter>
  </headerFooter>
  <rowBreaks count="1" manualBreakCount="1">
    <brk id="33" max="255" man="1"/>
  </rowBreaks>
</worksheet>
</file>

<file path=xl/worksheets/sheet2.xml><?xml version="1.0" encoding="utf-8"?>
<worksheet xmlns="http://schemas.openxmlformats.org/spreadsheetml/2006/main" xmlns:r="http://schemas.openxmlformats.org/officeDocument/2006/relationships">
  <dimension ref="A1:M114"/>
  <sheetViews>
    <sheetView showGridLines="0" workbookViewId="0" topLeftCell="A1">
      <selection activeCell="A1" sqref="A1:H1"/>
    </sheetView>
  </sheetViews>
  <sheetFormatPr defaultColWidth="9.140625" defaultRowHeight="12.75"/>
  <cols>
    <col min="1" max="1" width="3.421875" style="1" customWidth="1"/>
    <col min="2" max="2" width="38.140625" style="1" customWidth="1"/>
    <col min="3" max="3" width="16.28125" style="31" customWidth="1"/>
    <col min="4" max="4" width="0.13671875" style="1" hidden="1" customWidth="1"/>
    <col min="5" max="5" width="1.28515625" style="1" customWidth="1"/>
    <col min="6" max="6" width="16.28125" style="1" customWidth="1"/>
    <col min="7" max="7" width="0.13671875" style="1" hidden="1" customWidth="1"/>
    <col min="8" max="8" width="9.421875" style="1" customWidth="1"/>
    <col min="9" max="16384" width="9.140625" style="1" customWidth="1"/>
  </cols>
  <sheetData>
    <row r="1" spans="1:13" ht="18.75">
      <c r="A1" s="298" t="s">
        <v>138</v>
      </c>
      <c r="B1" s="299"/>
      <c r="C1" s="299"/>
      <c r="D1" s="299"/>
      <c r="E1" s="299"/>
      <c r="F1" s="299"/>
      <c r="G1" s="299"/>
      <c r="H1" s="299"/>
      <c r="I1" s="11"/>
      <c r="J1" s="11"/>
      <c r="K1" s="11"/>
      <c r="L1" s="11"/>
      <c r="M1" s="11"/>
    </row>
    <row r="2" spans="1:13" ht="12.75">
      <c r="A2" s="299" t="s">
        <v>6</v>
      </c>
      <c r="B2" s="299"/>
      <c r="C2" s="299"/>
      <c r="D2" s="299"/>
      <c r="E2" s="299"/>
      <c r="F2" s="299"/>
      <c r="G2" s="299"/>
      <c r="H2" s="299"/>
      <c r="I2" s="67"/>
      <c r="J2" s="67"/>
      <c r="K2" s="12"/>
      <c r="L2" s="12"/>
      <c r="M2" s="12"/>
    </row>
    <row r="3" ht="7.5" customHeight="1">
      <c r="J3" s="4"/>
    </row>
    <row r="4" spans="1:10" ht="14.25">
      <c r="A4" s="13" t="str">
        <f>PL!A4</f>
        <v>Quarterly report on consolidated results for the fourth quarter ended 30 June 2001</v>
      </c>
      <c r="J4" s="4"/>
    </row>
    <row r="5" spans="1:10" ht="12.75">
      <c r="A5" s="14" t="s">
        <v>207</v>
      </c>
      <c r="J5" s="4"/>
    </row>
    <row r="6" spans="1:9" s="3" customFormat="1" ht="4.5" customHeight="1">
      <c r="A6" s="17"/>
      <c r="B6" s="17"/>
      <c r="C6" s="174"/>
      <c r="D6" s="68"/>
      <c r="E6" s="17"/>
      <c r="F6" s="17"/>
      <c r="G6" s="17"/>
      <c r="H6" s="17"/>
      <c r="I6" s="5"/>
    </row>
    <row r="7" ht="12.75">
      <c r="A7" s="4" t="s">
        <v>204</v>
      </c>
    </row>
    <row r="8" ht="3" customHeight="1"/>
    <row r="9" spans="3:7" s="51" customFormat="1" ht="37.5" customHeight="1">
      <c r="C9" s="157" t="s">
        <v>33</v>
      </c>
      <c r="D9" s="52" t="s">
        <v>28</v>
      </c>
      <c r="E9" s="53"/>
      <c r="F9" s="52" t="s">
        <v>34</v>
      </c>
      <c r="G9" s="69" t="s">
        <v>29</v>
      </c>
    </row>
    <row r="10" spans="3:7" s="51" customFormat="1" ht="12">
      <c r="C10" s="158">
        <f>Sheet1!B8</f>
        <v>37072</v>
      </c>
      <c r="D10" s="70">
        <v>36433</v>
      </c>
      <c r="E10" s="53"/>
      <c r="F10" s="70">
        <v>36707</v>
      </c>
      <c r="G10" s="71">
        <v>36433</v>
      </c>
    </row>
    <row r="11" spans="3:7" s="51" customFormat="1" ht="12">
      <c r="C11" s="159" t="s">
        <v>22</v>
      </c>
      <c r="D11" s="53" t="s">
        <v>22</v>
      </c>
      <c r="E11" s="53"/>
      <c r="F11" s="53" t="s">
        <v>22</v>
      </c>
      <c r="G11" s="50" t="s">
        <v>22</v>
      </c>
    </row>
    <row r="12" spans="3:7" s="51" customFormat="1" ht="12">
      <c r="C12" s="175" t="s">
        <v>209</v>
      </c>
      <c r="D12" s="53"/>
      <c r="E12" s="53"/>
      <c r="F12" s="136" t="s">
        <v>210</v>
      </c>
      <c r="G12" s="50"/>
    </row>
    <row r="13" s="51" customFormat="1" ht="5.25" customHeight="1">
      <c r="C13" s="170"/>
    </row>
    <row r="14" spans="1:6" s="51" customFormat="1" ht="12">
      <c r="A14" s="51">
        <v>1</v>
      </c>
      <c r="B14" s="74" t="s">
        <v>284</v>
      </c>
      <c r="C14" s="161">
        <f>'[2]BS'!$C10</f>
        <v>2102601</v>
      </c>
      <c r="D14" s="56"/>
      <c r="E14" s="56"/>
      <c r="F14" s="56">
        <v>1953434</v>
      </c>
    </row>
    <row r="15" spans="1:6" s="51" customFormat="1" ht="12">
      <c r="A15" s="51">
        <v>2</v>
      </c>
      <c r="B15" s="74" t="s">
        <v>325</v>
      </c>
      <c r="C15" s="161">
        <f>'[2]BS'!$C12</f>
        <v>406532</v>
      </c>
      <c r="D15" s="56"/>
      <c r="E15" s="56"/>
      <c r="F15" s="56">
        <f>619427-34380</f>
        <v>585047</v>
      </c>
    </row>
    <row r="16" spans="1:6" s="51" customFormat="1" ht="12">
      <c r="A16" s="51">
        <v>3</v>
      </c>
      <c r="B16" s="74" t="s">
        <v>196</v>
      </c>
      <c r="C16" s="161">
        <f>'[2]BS'!$C13</f>
        <v>33276</v>
      </c>
      <c r="D16" s="56"/>
      <c r="E16" s="56"/>
      <c r="F16" s="56">
        <v>27501</v>
      </c>
    </row>
    <row r="17" spans="1:6" s="51" customFormat="1" ht="12">
      <c r="A17" s="51">
        <v>4</v>
      </c>
      <c r="B17" s="74" t="s">
        <v>169</v>
      </c>
      <c r="C17" s="161">
        <f>'[2]BS'!$C14</f>
        <v>512766</v>
      </c>
      <c r="D17" s="56"/>
      <c r="E17" s="56"/>
      <c r="F17" s="56">
        <v>380940</v>
      </c>
    </row>
    <row r="18" spans="1:6" s="51" customFormat="1" ht="12">
      <c r="A18" s="51">
        <v>5</v>
      </c>
      <c r="B18" s="74" t="s">
        <v>170</v>
      </c>
      <c r="C18" s="161">
        <f>'[2]BS'!$C15</f>
        <v>521860</v>
      </c>
      <c r="D18" s="56"/>
      <c r="E18" s="56"/>
      <c r="F18" s="56">
        <v>512283</v>
      </c>
    </row>
    <row r="19" spans="1:6" s="51" customFormat="1" ht="12">
      <c r="A19" s="51">
        <v>6</v>
      </c>
      <c r="B19" s="74" t="s">
        <v>187</v>
      </c>
      <c r="C19" s="161">
        <f>'[2]BS'!$C$17+C50</f>
        <v>78689</v>
      </c>
      <c r="D19" s="56"/>
      <c r="E19" s="56"/>
      <c r="F19" s="56">
        <f>51681-118+19673</f>
        <v>71236</v>
      </c>
    </row>
    <row r="20" spans="1:6" s="51" customFormat="1" ht="12">
      <c r="A20" s="51">
        <v>7</v>
      </c>
      <c r="B20" s="74" t="s">
        <v>188</v>
      </c>
      <c r="C20" s="161">
        <f>'[2]BS'!$C$16</f>
        <v>0</v>
      </c>
      <c r="D20" s="56"/>
      <c r="E20" s="56"/>
      <c r="F20" s="56">
        <v>118</v>
      </c>
    </row>
    <row r="21" spans="1:6" s="51" customFormat="1" ht="12">
      <c r="A21" s="51">
        <v>8</v>
      </c>
      <c r="B21" s="74" t="s">
        <v>171</v>
      </c>
      <c r="C21" s="161"/>
      <c r="D21" s="56"/>
      <c r="E21" s="56"/>
      <c r="F21" s="56"/>
    </row>
    <row r="22" spans="2:6" s="51" customFormat="1" ht="12">
      <c r="B22" s="72" t="s">
        <v>172</v>
      </c>
      <c r="C22" s="176">
        <f>'[2]BS'!$C20</f>
        <v>289153</v>
      </c>
      <c r="D22" s="56"/>
      <c r="E22" s="56"/>
      <c r="F22" s="77">
        <v>235104</v>
      </c>
    </row>
    <row r="23" spans="2:6" s="51" customFormat="1" ht="12">
      <c r="B23" s="72" t="s">
        <v>318</v>
      </c>
      <c r="C23" s="177">
        <f>'[2]BS'!$C21</f>
        <v>84291</v>
      </c>
      <c r="D23" s="56"/>
      <c r="E23" s="56"/>
      <c r="F23" s="78">
        <v>85790</v>
      </c>
    </row>
    <row r="24" spans="2:6" s="51" customFormat="1" ht="12">
      <c r="B24" s="72" t="s">
        <v>286</v>
      </c>
      <c r="C24" s="177">
        <f>'[2]BS'!$C22</f>
        <v>81866</v>
      </c>
      <c r="D24" s="56"/>
      <c r="E24" s="56"/>
      <c r="F24" s="78">
        <v>76877</v>
      </c>
    </row>
    <row r="25" spans="2:6" s="51" customFormat="1" ht="12">
      <c r="B25" s="72" t="s">
        <v>287</v>
      </c>
      <c r="C25" s="177">
        <f>'[2]BS'!$C23</f>
        <v>100675</v>
      </c>
      <c r="D25" s="56"/>
      <c r="E25" s="56"/>
      <c r="F25" s="78">
        <v>65339</v>
      </c>
    </row>
    <row r="26" spans="2:6" s="51" customFormat="1" ht="12">
      <c r="B26" s="72" t="s">
        <v>153</v>
      </c>
      <c r="C26" s="177">
        <f>'[2]BS'!$C25</f>
        <v>4657</v>
      </c>
      <c r="D26" s="56"/>
      <c r="E26" s="56"/>
      <c r="F26" s="78">
        <v>3344</v>
      </c>
    </row>
    <row r="27" spans="2:6" s="51" customFormat="1" ht="12">
      <c r="B27" s="72" t="s">
        <v>154</v>
      </c>
      <c r="C27" s="177">
        <f>'[2]BS'!$C26</f>
        <v>6707</v>
      </c>
      <c r="D27" s="56"/>
      <c r="E27" s="56"/>
      <c r="F27" s="78">
        <v>34380</v>
      </c>
    </row>
    <row r="28" spans="2:6" s="51" customFormat="1" ht="12">
      <c r="B28" s="72" t="s">
        <v>285</v>
      </c>
      <c r="C28" s="177">
        <f>'[2]BS'!$C$27</f>
        <v>16000</v>
      </c>
      <c r="D28" s="56"/>
      <c r="E28" s="56"/>
      <c r="F28" s="78">
        <v>0</v>
      </c>
    </row>
    <row r="29" spans="2:6" s="51" customFormat="1" ht="12">
      <c r="B29" s="72" t="s">
        <v>173</v>
      </c>
      <c r="C29" s="177">
        <f>'[2]BS'!$C28</f>
        <v>206079</v>
      </c>
      <c r="D29" s="56"/>
      <c r="E29" s="56"/>
      <c r="F29" s="78">
        <v>192941</v>
      </c>
    </row>
    <row r="30" spans="2:6" s="51" customFormat="1" ht="12">
      <c r="B30" s="72" t="s">
        <v>174</v>
      </c>
      <c r="C30" s="178">
        <f>'[2]BS'!$C29</f>
        <v>209480</v>
      </c>
      <c r="D30" s="56"/>
      <c r="E30" s="56"/>
      <c r="F30" s="78">
        <v>137686</v>
      </c>
    </row>
    <row r="31" spans="3:6" s="51" customFormat="1" ht="12">
      <c r="C31" s="179">
        <f>SUM(C22:C30)</f>
        <v>998908</v>
      </c>
      <c r="D31" s="56"/>
      <c r="E31" s="56"/>
      <c r="F31" s="80">
        <f>SUM(F22:F30)</f>
        <v>831461</v>
      </c>
    </row>
    <row r="32" spans="1:6" s="51" customFormat="1" ht="12">
      <c r="A32" s="51">
        <v>9</v>
      </c>
      <c r="B32" s="74" t="s">
        <v>175</v>
      </c>
      <c r="C32" s="177"/>
      <c r="D32" s="56"/>
      <c r="E32" s="56"/>
      <c r="F32" s="78"/>
    </row>
    <row r="33" spans="2:6" s="51" customFormat="1" ht="12">
      <c r="B33" s="72" t="s">
        <v>288</v>
      </c>
      <c r="C33" s="177">
        <f>'[2]BS'!$C32</f>
        <v>98068</v>
      </c>
      <c r="D33" s="56"/>
      <c r="E33" s="56"/>
      <c r="F33" s="78">
        <v>66830</v>
      </c>
    </row>
    <row r="34" spans="2:6" s="51" customFormat="1" ht="12">
      <c r="B34" s="72" t="s">
        <v>289</v>
      </c>
      <c r="C34" s="177">
        <f>'[2]BS'!$C33</f>
        <v>196323</v>
      </c>
      <c r="D34" s="56"/>
      <c r="E34" s="56"/>
      <c r="F34" s="78">
        <v>194908</v>
      </c>
    </row>
    <row r="35" spans="2:6" s="51" customFormat="1" ht="12">
      <c r="B35" s="72" t="s">
        <v>155</v>
      </c>
      <c r="C35" s="177">
        <f>'[2]BS'!$C34</f>
        <v>3900</v>
      </c>
      <c r="D35" s="56"/>
      <c r="E35" s="56"/>
      <c r="F35" s="78">
        <v>3554</v>
      </c>
    </row>
    <row r="36" spans="2:6" s="51" customFormat="1" ht="12">
      <c r="B36" s="72" t="s">
        <v>176</v>
      </c>
      <c r="C36" s="177">
        <f>'[2]BS'!$C35</f>
        <v>25064</v>
      </c>
      <c r="D36" s="56"/>
      <c r="E36" s="56"/>
      <c r="F36" s="78">
        <v>71917</v>
      </c>
    </row>
    <row r="37" spans="2:6" s="51" customFormat="1" ht="12">
      <c r="B37" s="72" t="s">
        <v>177</v>
      </c>
      <c r="C37" s="177">
        <f>'[2]BS'!$C36</f>
        <v>538891</v>
      </c>
      <c r="D37" s="56"/>
      <c r="E37" s="56"/>
      <c r="F37" s="78">
        <f>563987-71917</f>
        <v>492070</v>
      </c>
    </row>
    <row r="38" spans="2:6" s="51" customFormat="1" ht="12">
      <c r="B38" s="72" t="s">
        <v>178</v>
      </c>
      <c r="C38" s="177">
        <f>'[2]BS'!$C37</f>
        <v>29309</v>
      </c>
      <c r="D38" s="56"/>
      <c r="E38" s="56"/>
      <c r="F38" s="78">
        <v>75229</v>
      </c>
    </row>
    <row r="39" spans="2:6" s="51" customFormat="1" ht="12">
      <c r="B39" s="72" t="s">
        <v>36</v>
      </c>
      <c r="C39" s="177">
        <f>'[2]BS'!$C38</f>
        <v>45318</v>
      </c>
      <c r="D39" s="56"/>
      <c r="E39" s="56"/>
      <c r="F39" s="79">
        <v>30282</v>
      </c>
    </row>
    <row r="40" spans="3:6" s="51" customFormat="1" ht="12">
      <c r="C40" s="179">
        <f>SUM(C33:C39)</f>
        <v>936873</v>
      </c>
      <c r="D40" s="56"/>
      <c r="E40" s="56"/>
      <c r="F40" s="79">
        <f>SUM(F33:F39)</f>
        <v>934790</v>
      </c>
    </row>
    <row r="41" spans="1:6" s="51" customFormat="1" ht="12">
      <c r="A41" s="51">
        <v>10</v>
      </c>
      <c r="B41" s="74" t="s">
        <v>197</v>
      </c>
      <c r="C41" s="180">
        <f>C31-C40</f>
        <v>62035</v>
      </c>
      <c r="D41" s="56"/>
      <c r="E41" s="56"/>
      <c r="F41" s="73">
        <f>F31-F40</f>
        <v>-103329</v>
      </c>
    </row>
    <row r="42" spans="3:6" s="51" customFormat="1" ht="12.75" thickBot="1">
      <c r="C42" s="181">
        <f>SUM(C14:C20)+C41</f>
        <v>3717759</v>
      </c>
      <c r="D42" s="56"/>
      <c r="E42" s="56"/>
      <c r="F42" s="113">
        <f>SUM(F14:F20)+F41</f>
        <v>3427230</v>
      </c>
    </row>
    <row r="43" spans="1:6" s="51" customFormat="1" ht="12">
      <c r="A43" s="51">
        <v>11</v>
      </c>
      <c r="B43" s="74" t="s">
        <v>319</v>
      </c>
      <c r="C43" s="161"/>
      <c r="D43" s="56"/>
      <c r="E43" s="56"/>
      <c r="F43" s="56"/>
    </row>
    <row r="44" spans="2:6" s="51" customFormat="1" ht="12">
      <c r="B44" s="75" t="s">
        <v>179</v>
      </c>
      <c r="C44" s="161">
        <f>'[2]BS'!$C$43</f>
        <v>425027</v>
      </c>
      <c r="D44" s="56"/>
      <c r="E44" s="56"/>
      <c r="F44" s="56">
        <v>423943</v>
      </c>
    </row>
    <row r="45" spans="2:6" s="51" customFormat="1" ht="12">
      <c r="B45" s="75" t="s">
        <v>35</v>
      </c>
      <c r="C45" s="161"/>
      <c r="D45" s="56"/>
      <c r="E45" s="56"/>
      <c r="F45" s="56"/>
    </row>
    <row r="46" spans="2:6" s="51" customFormat="1" ht="12">
      <c r="B46" s="76" t="s">
        <v>180</v>
      </c>
      <c r="C46" s="161">
        <f>'[2]BS'!$C$50</f>
        <v>304892</v>
      </c>
      <c r="D46" s="56"/>
      <c r="E46" s="56"/>
      <c r="F46" s="56">
        <v>300885</v>
      </c>
    </row>
    <row r="47" spans="2:6" s="51" customFormat="1" ht="12">
      <c r="B47" s="76" t="s">
        <v>156</v>
      </c>
      <c r="C47" s="161">
        <f>'[2]BS'!$C$49</f>
        <v>65335</v>
      </c>
      <c r="D47" s="56"/>
      <c r="E47" s="56"/>
      <c r="F47" s="56">
        <v>788</v>
      </c>
    </row>
    <row r="48" spans="2:6" s="51" customFormat="1" ht="12">
      <c r="B48" s="76" t="s">
        <v>181</v>
      </c>
      <c r="C48" s="161">
        <f>'[2]BS'!$C$48</f>
        <v>45190</v>
      </c>
      <c r="D48" s="56"/>
      <c r="E48" s="56"/>
      <c r="F48" s="56">
        <v>47157</v>
      </c>
    </row>
    <row r="49" spans="2:6" s="51" customFormat="1" ht="12">
      <c r="B49" s="76" t="s">
        <v>203</v>
      </c>
      <c r="C49" s="161">
        <f>'[2]BS'!$C$47</f>
        <v>1855</v>
      </c>
      <c r="D49" s="56"/>
      <c r="E49" s="56"/>
      <c r="F49" s="56">
        <v>4217</v>
      </c>
    </row>
    <row r="50" spans="2:6" s="51" customFormat="1" ht="12">
      <c r="B50" s="76" t="s">
        <v>339</v>
      </c>
      <c r="C50" s="161">
        <v>17855</v>
      </c>
      <c r="D50" s="56"/>
      <c r="E50" s="56"/>
      <c r="F50" s="56">
        <v>19673</v>
      </c>
    </row>
    <row r="51" spans="2:8" s="83" customFormat="1" ht="12">
      <c r="B51" s="84" t="s">
        <v>198</v>
      </c>
      <c r="C51" s="182">
        <f>'[2]BS'!$C$45</f>
        <v>1658853</v>
      </c>
      <c r="D51" s="82"/>
      <c r="E51" s="82"/>
      <c r="F51" s="82">
        <v>1443333</v>
      </c>
      <c r="H51" s="130"/>
    </row>
    <row r="52" spans="2:6" s="51" customFormat="1" ht="12">
      <c r="B52" s="76" t="s">
        <v>182</v>
      </c>
      <c r="C52" s="180">
        <f>'[2]BS'!$C$44</f>
        <v>-26204</v>
      </c>
      <c r="D52" s="56"/>
      <c r="E52" s="56"/>
      <c r="F52" s="73">
        <v>-16188</v>
      </c>
    </row>
    <row r="53" spans="3:6" s="51" customFormat="1" ht="12">
      <c r="C53" s="161">
        <f>SUM(C44:C52)</f>
        <v>2492803</v>
      </c>
      <c r="D53" s="56"/>
      <c r="E53" s="56"/>
      <c r="F53" s="56">
        <f>SUM(F44:F52)</f>
        <v>2223808</v>
      </c>
    </row>
    <row r="54" spans="1:6" s="51" customFormat="1" ht="12">
      <c r="A54" s="51">
        <v>12</v>
      </c>
      <c r="B54" s="74" t="s">
        <v>183</v>
      </c>
      <c r="C54" s="161">
        <f>'[2]BS'!$C$52</f>
        <v>672698</v>
      </c>
      <c r="D54" s="56"/>
      <c r="E54" s="56"/>
      <c r="F54" s="56">
        <v>569973</v>
      </c>
    </row>
    <row r="55" spans="1:6" s="51" customFormat="1" ht="12">
      <c r="A55" s="51">
        <v>13</v>
      </c>
      <c r="B55" s="74" t="s">
        <v>184</v>
      </c>
      <c r="C55" s="161">
        <f>'[2]BS'!$C$53</f>
        <v>492603</v>
      </c>
      <c r="D55" s="56"/>
      <c r="E55" s="56"/>
      <c r="F55" s="56">
        <v>380374</v>
      </c>
    </row>
    <row r="56" spans="1:6" s="51" customFormat="1" ht="12">
      <c r="A56" s="51">
        <v>14</v>
      </c>
      <c r="B56" s="74" t="s">
        <v>45</v>
      </c>
      <c r="C56" s="161">
        <f>'[2]BS'!$C$56</f>
        <v>44901</v>
      </c>
      <c r="D56" s="56"/>
      <c r="E56" s="56"/>
      <c r="F56" s="56">
        <v>31218</v>
      </c>
    </row>
    <row r="57" spans="1:6" s="51" customFormat="1" ht="12">
      <c r="A57" s="51">
        <v>15</v>
      </c>
      <c r="B57" s="74" t="s">
        <v>185</v>
      </c>
      <c r="C57" s="161">
        <f>'[2]BS'!$C$54</f>
        <v>0</v>
      </c>
      <c r="D57" s="56"/>
      <c r="E57" s="56"/>
      <c r="F57" s="56">
        <v>207603</v>
      </c>
    </row>
    <row r="58" spans="1:6" s="51" customFormat="1" ht="12">
      <c r="A58" s="51">
        <v>16</v>
      </c>
      <c r="B58" s="74" t="s">
        <v>186</v>
      </c>
      <c r="C58" s="161">
        <f>'[2]BS'!$C$55</f>
        <v>14754</v>
      </c>
      <c r="D58" s="56"/>
      <c r="E58" s="56"/>
      <c r="F58" s="56">
        <v>14254</v>
      </c>
    </row>
    <row r="59" spans="3:6" s="51" customFormat="1" ht="12.75" thickBot="1">
      <c r="C59" s="181">
        <f>SUM(C53:C58)</f>
        <v>3717759</v>
      </c>
      <c r="D59" s="56"/>
      <c r="E59" s="56"/>
      <c r="F59" s="113">
        <f>SUM(F53:F58)</f>
        <v>3427230</v>
      </c>
    </row>
    <row r="60" spans="3:6" s="51" customFormat="1" ht="6.75" customHeight="1">
      <c r="C60" s="161"/>
      <c r="D60" s="56"/>
      <c r="E60" s="56"/>
      <c r="F60" s="56"/>
    </row>
    <row r="61" spans="1:6" s="51" customFormat="1" ht="12">
      <c r="A61" s="51">
        <v>17</v>
      </c>
      <c r="B61" s="74" t="s">
        <v>30</v>
      </c>
      <c r="C61" s="125">
        <f>(C53-C19-'[2]Assoc'!$C$40)/((C44*2)-10827)</f>
        <v>2.8602166040892394</v>
      </c>
      <c r="D61" s="56"/>
      <c r="E61" s="56"/>
      <c r="F61" s="125">
        <f>(F53-F19-23175)/(847886-6724)</f>
        <v>2.531494527807961</v>
      </c>
    </row>
    <row r="62" spans="3:6" ht="12.75">
      <c r="C62" s="32"/>
      <c r="D62" s="9"/>
      <c r="E62" s="9"/>
      <c r="F62" s="9"/>
    </row>
    <row r="63" spans="3:6" ht="12.75">
      <c r="C63" s="32"/>
      <c r="D63" s="9"/>
      <c r="E63" s="9"/>
      <c r="F63" s="9"/>
    </row>
    <row r="64" spans="1:6" ht="12.75">
      <c r="A64" s="4" t="s">
        <v>340</v>
      </c>
      <c r="C64" s="32"/>
      <c r="D64" s="9"/>
      <c r="E64" s="9"/>
      <c r="F64" s="9"/>
    </row>
    <row r="65" spans="3:6" ht="12.75">
      <c r="C65" s="32"/>
      <c r="D65" s="9"/>
      <c r="E65" s="9"/>
      <c r="F65" s="9"/>
    </row>
    <row r="66" spans="1:6" ht="12.75">
      <c r="A66" s="26" t="s">
        <v>157</v>
      </c>
      <c r="B66" s="4" t="s">
        <v>342</v>
      </c>
      <c r="C66" s="32"/>
      <c r="D66" s="9"/>
      <c r="E66" s="9"/>
      <c r="F66" s="9"/>
    </row>
    <row r="67" spans="3:6" ht="12.75">
      <c r="C67" s="32"/>
      <c r="D67" s="9"/>
      <c r="E67" s="9"/>
      <c r="F67" s="9"/>
    </row>
    <row r="68" spans="2:6" s="10" customFormat="1" ht="54" customHeight="1">
      <c r="B68" s="302" t="s">
        <v>332</v>
      </c>
      <c r="C68" s="302"/>
      <c r="D68" s="302"/>
      <c r="E68" s="302"/>
      <c r="F68" s="302"/>
    </row>
    <row r="69" spans="3:6" ht="12.75">
      <c r="C69" s="32"/>
      <c r="D69" s="9"/>
      <c r="E69" s="9"/>
      <c r="F69" s="9"/>
    </row>
    <row r="70" spans="3:6" s="253" customFormat="1" ht="12.75">
      <c r="C70" s="254">
        <v>2000</v>
      </c>
      <c r="D70" s="255"/>
      <c r="E70" s="255"/>
      <c r="F70" s="255" t="s">
        <v>337</v>
      </c>
    </row>
    <row r="71" spans="3:6" s="252" customFormat="1" ht="25.5">
      <c r="C71" s="256" t="s">
        <v>336</v>
      </c>
      <c r="D71" s="257"/>
      <c r="E71" s="257"/>
      <c r="F71" s="257" t="s">
        <v>338</v>
      </c>
    </row>
    <row r="72" spans="3:6" ht="12.75">
      <c r="C72" s="32"/>
      <c r="D72" s="9"/>
      <c r="E72" s="9"/>
      <c r="F72" s="9"/>
    </row>
    <row r="73" spans="3:6" ht="12.75">
      <c r="C73" s="236" t="s">
        <v>22</v>
      </c>
      <c r="D73" s="9"/>
      <c r="E73" s="9"/>
      <c r="F73" s="236" t="s">
        <v>22</v>
      </c>
    </row>
    <row r="74" spans="3:6" ht="12.75">
      <c r="C74" s="32"/>
      <c r="D74" s="9"/>
      <c r="E74" s="9"/>
      <c r="F74" s="9"/>
    </row>
    <row r="75" spans="2:6" ht="12.75">
      <c r="B75" s="1" t="s">
        <v>286</v>
      </c>
      <c r="C75" s="32">
        <v>76877</v>
      </c>
      <c r="D75" s="9"/>
      <c r="E75" s="9"/>
      <c r="F75" s="9">
        <v>84042</v>
      </c>
    </row>
    <row r="76" spans="2:6" ht="12.75">
      <c r="B76" s="1" t="s">
        <v>287</v>
      </c>
      <c r="C76" s="32">
        <v>65339</v>
      </c>
      <c r="D76" s="9"/>
      <c r="E76" s="9"/>
      <c r="F76" s="9">
        <v>58174</v>
      </c>
    </row>
    <row r="77" spans="2:6" ht="12.75">
      <c r="B77" s="1" t="s">
        <v>288</v>
      </c>
      <c r="C77" s="32">
        <v>66830</v>
      </c>
      <c r="D77" s="9"/>
      <c r="E77" s="9"/>
      <c r="F77" s="9">
        <v>80853</v>
      </c>
    </row>
    <row r="78" spans="2:6" ht="12.75">
      <c r="B78" s="1" t="s">
        <v>289</v>
      </c>
      <c r="C78" s="32">
        <v>194908</v>
      </c>
      <c r="D78" s="9"/>
      <c r="E78" s="9"/>
      <c r="F78" s="9">
        <v>180885</v>
      </c>
    </row>
    <row r="79" spans="2:6" ht="12.75">
      <c r="B79" s="1" t="s">
        <v>187</v>
      </c>
      <c r="C79" s="32">
        <v>71236</v>
      </c>
      <c r="D79" s="9"/>
      <c r="E79" s="9"/>
      <c r="F79" s="9">
        <v>51563</v>
      </c>
    </row>
    <row r="80" spans="2:6" ht="12.75">
      <c r="B80" s="1" t="s">
        <v>339</v>
      </c>
      <c r="C80" s="32">
        <v>19673</v>
      </c>
      <c r="D80" s="9"/>
      <c r="E80" s="9"/>
      <c r="F80" s="9">
        <v>0</v>
      </c>
    </row>
    <row r="81" spans="3:6" ht="12.75">
      <c r="C81" s="32"/>
      <c r="D81" s="9"/>
      <c r="E81" s="9"/>
      <c r="F81" s="9"/>
    </row>
    <row r="82" spans="3:6" ht="12.75">
      <c r="C82" s="32"/>
      <c r="D82" s="9"/>
      <c r="E82" s="9"/>
      <c r="F82" s="9"/>
    </row>
    <row r="83" spans="1:6" ht="12.75">
      <c r="A83" s="4" t="s">
        <v>159</v>
      </c>
      <c r="B83" s="4" t="s">
        <v>341</v>
      </c>
      <c r="C83" s="32"/>
      <c r="D83" s="9"/>
      <c r="E83" s="9"/>
      <c r="F83" s="9"/>
    </row>
    <row r="84" spans="3:6" ht="12.75">
      <c r="C84" s="32"/>
      <c r="D84" s="9"/>
      <c r="E84" s="9"/>
      <c r="F84" s="9"/>
    </row>
    <row r="85" spans="2:6" ht="52.5" customHeight="1">
      <c r="B85" s="302" t="s">
        <v>343</v>
      </c>
      <c r="C85" s="302"/>
      <c r="D85" s="302"/>
      <c r="E85" s="302"/>
      <c r="F85" s="302"/>
    </row>
    <row r="86" spans="3:6" ht="12.75">
      <c r="C86" s="32"/>
      <c r="D86" s="9"/>
      <c r="E86" s="9"/>
      <c r="F86" s="9"/>
    </row>
    <row r="87" spans="3:6" ht="12.75">
      <c r="C87" s="32"/>
      <c r="D87" s="9"/>
      <c r="E87" s="9"/>
      <c r="F87" s="9"/>
    </row>
    <row r="88" spans="3:6" ht="12.75">
      <c r="C88" s="32"/>
      <c r="D88" s="9"/>
      <c r="E88" s="9"/>
      <c r="F88" s="9"/>
    </row>
    <row r="89" spans="3:6" ht="12.75">
      <c r="C89" s="32"/>
      <c r="D89" s="9"/>
      <c r="E89" s="9"/>
      <c r="F89" s="9"/>
    </row>
    <row r="90" spans="3:6" ht="12.75">
      <c r="C90" s="32"/>
      <c r="D90" s="9"/>
      <c r="E90" s="9"/>
      <c r="F90" s="9"/>
    </row>
    <row r="91" spans="3:6" ht="12.75">
      <c r="C91" s="32"/>
      <c r="D91" s="9"/>
      <c r="E91" s="9"/>
      <c r="F91" s="9"/>
    </row>
    <row r="92" spans="3:6" ht="12.75">
      <c r="C92" s="32"/>
      <c r="D92" s="9"/>
      <c r="E92" s="9"/>
      <c r="F92" s="9"/>
    </row>
    <row r="93" spans="3:6" ht="12.75">
      <c r="C93" s="32"/>
      <c r="D93" s="9"/>
      <c r="E93" s="9"/>
      <c r="F93" s="9"/>
    </row>
    <row r="94" spans="3:6" ht="12.75">
      <c r="C94" s="32"/>
      <c r="D94" s="9"/>
      <c r="E94" s="9"/>
      <c r="F94" s="9"/>
    </row>
    <row r="95" spans="3:6" ht="12.75">
      <c r="C95" s="32"/>
      <c r="D95" s="9"/>
      <c r="E95" s="9"/>
      <c r="F95" s="9"/>
    </row>
    <row r="96" spans="3:6" ht="12.75">
      <c r="C96" s="32"/>
      <c r="D96" s="9"/>
      <c r="E96" s="9"/>
      <c r="F96" s="9"/>
    </row>
    <row r="97" spans="3:6" ht="12.75">
      <c r="C97" s="32"/>
      <c r="D97" s="9"/>
      <c r="E97" s="9"/>
      <c r="F97" s="9"/>
    </row>
    <row r="98" spans="3:6" ht="12.75">
      <c r="C98" s="32"/>
      <c r="D98" s="9"/>
      <c r="E98" s="9"/>
      <c r="F98" s="9"/>
    </row>
    <row r="99" spans="3:6" ht="12.75">
      <c r="C99" s="32"/>
      <c r="D99" s="9"/>
      <c r="E99" s="9"/>
      <c r="F99" s="9"/>
    </row>
    <row r="100" spans="3:6" ht="12.75">
      <c r="C100" s="32"/>
      <c r="D100" s="9"/>
      <c r="E100" s="9"/>
      <c r="F100" s="9"/>
    </row>
    <row r="101" spans="3:6" ht="12.75">
      <c r="C101" s="32"/>
      <c r="D101" s="9"/>
      <c r="E101" s="9"/>
      <c r="F101" s="9"/>
    </row>
    <row r="102" spans="3:6" ht="12.75">
      <c r="C102" s="32"/>
      <c r="D102" s="9"/>
      <c r="E102" s="9"/>
      <c r="F102" s="9"/>
    </row>
    <row r="103" spans="3:6" ht="12.75">
      <c r="C103" s="32"/>
      <c r="D103" s="9"/>
      <c r="E103" s="9"/>
      <c r="F103" s="9"/>
    </row>
    <row r="104" spans="3:6" ht="12.75">
      <c r="C104" s="32"/>
      <c r="D104" s="9"/>
      <c r="E104" s="9"/>
      <c r="F104" s="9"/>
    </row>
    <row r="105" spans="3:6" ht="12.75">
      <c r="C105" s="32"/>
      <c r="D105" s="9"/>
      <c r="E105" s="9"/>
      <c r="F105" s="9"/>
    </row>
    <row r="106" spans="3:6" ht="12.75">
      <c r="C106" s="32"/>
      <c r="D106" s="9"/>
      <c r="E106" s="9"/>
      <c r="F106" s="9"/>
    </row>
    <row r="107" spans="3:6" ht="12.75">
      <c r="C107" s="32"/>
      <c r="D107" s="9"/>
      <c r="E107" s="9"/>
      <c r="F107" s="9"/>
    </row>
    <row r="108" spans="3:6" ht="12.75">
      <c r="C108" s="32"/>
      <c r="D108" s="9"/>
      <c r="E108" s="9"/>
      <c r="F108" s="9"/>
    </row>
    <row r="109" spans="3:6" ht="12.75">
      <c r="C109" s="32"/>
      <c r="D109" s="9"/>
      <c r="E109" s="9"/>
      <c r="F109" s="9"/>
    </row>
    <row r="110" spans="3:6" ht="12.75">
      <c r="C110" s="32"/>
      <c r="D110" s="9"/>
      <c r="E110" s="9"/>
      <c r="F110" s="9"/>
    </row>
    <row r="111" spans="3:6" ht="12.75">
      <c r="C111" s="32"/>
      <c r="D111" s="9"/>
      <c r="E111" s="9"/>
      <c r="F111" s="9"/>
    </row>
    <row r="112" spans="3:6" ht="12.75">
      <c r="C112" s="32"/>
      <c r="D112" s="9"/>
      <c r="E112" s="9"/>
      <c r="F112" s="9"/>
    </row>
    <row r="113" spans="3:6" ht="12.75">
      <c r="C113" s="32"/>
      <c r="D113" s="9"/>
      <c r="E113" s="9"/>
      <c r="F113" s="9"/>
    </row>
    <row r="114" spans="3:6" ht="12.75">
      <c r="C114" s="32"/>
      <c r="D114" s="9"/>
      <c r="E114" s="9"/>
      <c r="F114" s="9"/>
    </row>
  </sheetData>
  <mergeCells count="4">
    <mergeCell ref="A2:H2"/>
    <mergeCell ref="A1:H1"/>
    <mergeCell ref="B68:F68"/>
    <mergeCell ref="B85:F85"/>
  </mergeCells>
  <printOptions/>
  <pageMargins left="0.91" right="0.48" top="1.24" bottom="1.17" header="0.38" footer="1.1"/>
  <pageSetup horizontalDpi="300" verticalDpi="300" orientation="portrait" paperSize="9" scale="92" r:id="rId1"/>
  <headerFooter alignWithMargins="0">
    <oddFooter>&amp;C&amp;"Times New Roman,Regular"&amp;7- Page &amp;P+2 -&amp;R
</oddFooter>
  </headerFooter>
</worksheet>
</file>

<file path=xl/worksheets/sheet3.xml><?xml version="1.0" encoding="utf-8"?>
<worksheet xmlns="http://schemas.openxmlformats.org/spreadsheetml/2006/main" xmlns:r="http://schemas.openxmlformats.org/officeDocument/2006/relationships">
  <dimension ref="A1:R344"/>
  <sheetViews>
    <sheetView showGridLines="0" zoomScale="91" zoomScaleNormal="91" workbookViewId="0" topLeftCell="A1">
      <selection activeCell="A1" sqref="A1:P1"/>
    </sheetView>
  </sheetViews>
  <sheetFormatPr defaultColWidth="9.140625" defaultRowHeight="12.75"/>
  <cols>
    <col min="1" max="1" width="2.8515625" style="1" customWidth="1"/>
    <col min="2" max="2" width="2.8515625" style="1" bestFit="1" customWidth="1"/>
    <col min="3" max="3" width="4.00390625" style="1" customWidth="1"/>
    <col min="4" max="4" width="3.8515625" style="1" customWidth="1"/>
    <col min="5" max="5" width="12.7109375" style="1" customWidth="1"/>
    <col min="6" max="6" width="0.9921875" style="1" customWidth="1"/>
    <col min="7" max="7" width="2.8515625" style="1" customWidth="1"/>
    <col min="8" max="8" width="9.421875" style="1" customWidth="1"/>
    <col min="9" max="9" width="0.9921875" style="1" customWidth="1"/>
    <col min="10" max="10" width="11.7109375" style="1" customWidth="1"/>
    <col min="11" max="11" width="1.421875" style="1" customWidth="1"/>
    <col min="12" max="12" width="13.140625" style="1" customWidth="1"/>
    <col min="13" max="13" width="0.5625" style="1" customWidth="1"/>
    <col min="14" max="14" width="10.7109375" style="1" customWidth="1"/>
    <col min="15" max="15" width="1.8515625" style="1" customWidth="1"/>
    <col min="16" max="16" width="13.421875" style="1" customWidth="1"/>
    <col min="17" max="17" width="11.28125" style="1" hidden="1" customWidth="1"/>
    <col min="18" max="18" width="11.140625" style="1" bestFit="1" customWidth="1"/>
    <col min="19" max="16384" width="9.140625" style="1" customWidth="1"/>
  </cols>
  <sheetData>
    <row r="1" spans="1:17" ht="18.75">
      <c r="A1" s="298" t="s">
        <v>137</v>
      </c>
      <c r="B1" s="298"/>
      <c r="C1" s="298"/>
      <c r="D1" s="298"/>
      <c r="E1" s="298"/>
      <c r="F1" s="298"/>
      <c r="G1" s="298"/>
      <c r="H1" s="298"/>
      <c r="I1" s="298"/>
      <c r="J1" s="298"/>
      <c r="K1" s="298"/>
      <c r="L1" s="298"/>
      <c r="M1" s="298"/>
      <c r="N1" s="298"/>
      <c r="O1" s="298"/>
      <c r="P1" s="298"/>
      <c r="Q1" s="11"/>
    </row>
    <row r="2" spans="1:17" ht="12.75">
      <c r="A2" s="299" t="s">
        <v>6</v>
      </c>
      <c r="B2" s="299"/>
      <c r="C2" s="299"/>
      <c r="D2" s="299"/>
      <c r="E2" s="299"/>
      <c r="F2" s="299"/>
      <c r="G2" s="299"/>
      <c r="H2" s="299"/>
      <c r="I2" s="299"/>
      <c r="J2" s="299"/>
      <c r="K2" s="299"/>
      <c r="L2" s="299"/>
      <c r="M2" s="299"/>
      <c r="N2" s="299"/>
      <c r="O2" s="299"/>
      <c r="P2" s="299"/>
      <c r="Q2" s="12"/>
    </row>
    <row r="3" ht="12.75">
      <c r="P3" s="4"/>
    </row>
    <row r="4" spans="1:16" ht="14.25">
      <c r="A4" s="13" t="str">
        <f>PL!A4</f>
        <v>Quarterly report on consolidated results for the fourth quarter ended 30 June 2001</v>
      </c>
      <c r="P4" s="4"/>
    </row>
    <row r="5" spans="1:16" ht="12.75">
      <c r="A5" s="14" t="s">
        <v>207</v>
      </c>
      <c r="P5" s="4"/>
    </row>
    <row r="6" spans="1:15" s="3" customFormat="1" ht="12.75">
      <c r="A6" s="17"/>
      <c r="B6" s="17"/>
      <c r="C6" s="17"/>
      <c r="D6" s="17"/>
      <c r="E6" s="68"/>
      <c r="F6" s="17"/>
      <c r="G6" s="17"/>
      <c r="H6" s="17"/>
      <c r="I6" s="17"/>
      <c r="J6" s="17"/>
      <c r="K6" s="17"/>
      <c r="L6" s="17"/>
      <c r="M6" s="17"/>
      <c r="N6" s="17"/>
      <c r="O6" s="17"/>
    </row>
    <row r="7" ht="12.75">
      <c r="A7" s="4" t="s">
        <v>53</v>
      </c>
    </row>
    <row r="9" spans="1:7" ht="12.75">
      <c r="A9" s="4" t="s">
        <v>37</v>
      </c>
      <c r="B9" s="4"/>
      <c r="C9" s="4" t="s">
        <v>38</v>
      </c>
      <c r="D9" s="4"/>
      <c r="E9" s="4"/>
      <c r="F9" s="4"/>
      <c r="G9" s="4"/>
    </row>
    <row r="10" spans="1:7" ht="12.75">
      <c r="A10" s="4"/>
      <c r="B10" s="4"/>
      <c r="C10" s="4"/>
      <c r="D10" s="4"/>
      <c r="E10" s="4"/>
      <c r="F10" s="4"/>
      <c r="G10" s="4"/>
    </row>
    <row r="11" spans="3:16" s="31" customFormat="1" ht="45.75" customHeight="1">
      <c r="C11" s="307" t="s">
        <v>314</v>
      </c>
      <c r="D11" s="307"/>
      <c r="E11" s="307"/>
      <c r="F11" s="307"/>
      <c r="G11" s="307"/>
      <c r="H11" s="307"/>
      <c r="I11" s="307"/>
      <c r="J11" s="307"/>
      <c r="K11" s="307"/>
      <c r="L11" s="307"/>
      <c r="M11" s="307"/>
      <c r="N11" s="307"/>
      <c r="O11" s="307"/>
      <c r="P11" s="307"/>
    </row>
    <row r="12" spans="3:16" ht="12.75">
      <c r="C12" s="20"/>
      <c r="D12" s="20"/>
      <c r="E12" s="20"/>
      <c r="F12" s="20"/>
      <c r="G12" s="20"/>
      <c r="H12" s="20"/>
      <c r="I12" s="20"/>
      <c r="J12" s="20"/>
      <c r="K12" s="20"/>
      <c r="L12" s="20"/>
      <c r="M12" s="20"/>
      <c r="N12" s="20"/>
      <c r="O12" s="20"/>
      <c r="P12" s="20"/>
    </row>
    <row r="14" spans="1:7" ht="12.75">
      <c r="A14" s="4" t="s">
        <v>39</v>
      </c>
      <c r="B14" s="4"/>
      <c r="C14" s="4" t="s">
        <v>40</v>
      </c>
      <c r="D14" s="4"/>
      <c r="E14" s="4"/>
      <c r="F14" s="4"/>
      <c r="G14" s="4"/>
    </row>
    <row r="15" spans="1:16" ht="12.75">
      <c r="A15" s="4"/>
      <c r="B15" s="4"/>
      <c r="C15" s="20"/>
      <c r="D15" s="20"/>
      <c r="E15" s="20"/>
      <c r="F15" s="20"/>
      <c r="G15" s="20"/>
      <c r="H15" s="20"/>
      <c r="I15" s="20"/>
      <c r="J15" s="310" t="str">
        <f>"INDIVIDUAL PERIOD ("&amp;Sheet1!$B$4&amp;")"</f>
        <v>INDIVIDUAL PERIOD (4Q)</v>
      </c>
      <c r="K15" s="310"/>
      <c r="L15" s="310"/>
      <c r="M15" s="54"/>
      <c r="N15" s="310" t="str">
        <f>"CUMULATIVE PERIOD ("&amp;Sheet1!$B$6&amp;" Mths)"</f>
        <v>CUMULATIVE PERIOD (12 Mths)</v>
      </c>
      <c r="O15" s="310"/>
      <c r="P15" s="310"/>
    </row>
    <row r="16" spans="1:16" ht="42">
      <c r="A16" s="4"/>
      <c r="B16" s="4"/>
      <c r="C16" s="20"/>
      <c r="D16" s="20"/>
      <c r="E16" s="20"/>
      <c r="F16" s="20"/>
      <c r="G16" s="20"/>
      <c r="H16" s="20"/>
      <c r="I16" s="20"/>
      <c r="J16" s="114" t="s">
        <v>27</v>
      </c>
      <c r="K16" s="114"/>
      <c r="L16" s="114" t="s">
        <v>136</v>
      </c>
      <c r="M16" s="53"/>
      <c r="N16" s="114" t="s">
        <v>135</v>
      </c>
      <c r="O16" s="114"/>
      <c r="P16" s="114" t="s">
        <v>29</v>
      </c>
    </row>
    <row r="17" spans="1:16" ht="12.75">
      <c r="A17" s="4"/>
      <c r="B17" s="4"/>
      <c r="C17" s="20"/>
      <c r="D17" s="20"/>
      <c r="E17" s="20"/>
      <c r="F17" s="20"/>
      <c r="G17" s="20"/>
      <c r="H17" s="20"/>
      <c r="I17" s="20"/>
      <c r="J17" s="21" t="s">
        <v>22</v>
      </c>
      <c r="K17" s="21"/>
      <c r="L17" s="21" t="s">
        <v>22</v>
      </c>
      <c r="M17" s="8"/>
      <c r="N17" s="21" t="s">
        <v>22</v>
      </c>
      <c r="O17" s="21"/>
      <c r="P17" s="21" t="s">
        <v>22</v>
      </c>
    </row>
    <row r="18" spans="1:16" ht="12.75">
      <c r="A18" s="4"/>
      <c r="B18" s="4"/>
      <c r="C18" s="20"/>
      <c r="D18" s="20"/>
      <c r="E18" s="20"/>
      <c r="F18" s="20"/>
      <c r="G18" s="20"/>
      <c r="H18" s="20"/>
      <c r="I18" s="20"/>
      <c r="J18" s="20"/>
      <c r="K18" s="20"/>
      <c r="L18" s="97"/>
      <c r="M18" s="20"/>
      <c r="N18" s="20"/>
      <c r="O18" s="20"/>
      <c r="P18" s="97"/>
    </row>
    <row r="19" spans="1:16" ht="12.75">
      <c r="A19" s="4"/>
      <c r="B19" s="4"/>
      <c r="C19" s="302" t="s">
        <v>217</v>
      </c>
      <c r="D19" s="302"/>
      <c r="E19" s="291"/>
      <c r="F19" s="291"/>
      <c r="G19" s="291"/>
      <c r="H19" s="291"/>
      <c r="I19" s="291"/>
      <c r="J19" s="291"/>
      <c r="K19" s="291"/>
      <c r="L19" s="291"/>
      <c r="M19" s="291"/>
      <c r="N19" s="291"/>
      <c r="O19" s="291"/>
      <c r="P19" s="291"/>
    </row>
    <row r="20" spans="1:16" s="16" customFormat="1" ht="26.25" customHeight="1">
      <c r="A20" s="6"/>
      <c r="B20" s="6"/>
      <c r="C20" s="312" t="s">
        <v>213</v>
      </c>
      <c r="D20" s="312"/>
      <c r="E20" s="312"/>
      <c r="F20" s="312"/>
      <c r="G20" s="312"/>
      <c r="H20" s="312"/>
      <c r="I20" s="139"/>
      <c r="J20" s="140">
        <f>96262-90399</f>
        <v>5863</v>
      </c>
      <c r="K20" s="140"/>
      <c r="L20" s="141">
        <v>29658</v>
      </c>
      <c r="M20" s="142"/>
      <c r="N20" s="140">
        <v>96262</v>
      </c>
      <c r="O20" s="140"/>
      <c r="P20" s="141">
        <v>29658</v>
      </c>
    </row>
    <row r="21" spans="1:16" s="16" customFormat="1" ht="26.25" customHeight="1">
      <c r="A21" s="6"/>
      <c r="B21" s="6"/>
      <c r="C21" s="312" t="s">
        <v>216</v>
      </c>
      <c r="D21" s="312"/>
      <c r="E21" s="312"/>
      <c r="F21" s="312"/>
      <c r="G21" s="312"/>
      <c r="H21" s="312"/>
      <c r="I21" s="139"/>
      <c r="J21" s="140">
        <v>0</v>
      </c>
      <c r="K21" s="140"/>
      <c r="L21" s="141">
        <v>0</v>
      </c>
      <c r="M21" s="142"/>
      <c r="N21" s="140">
        <v>-1896</v>
      </c>
      <c r="O21" s="140"/>
      <c r="P21" s="141"/>
    </row>
    <row r="22" spans="1:16" s="16" customFormat="1" ht="25.5" customHeight="1">
      <c r="A22" s="6"/>
      <c r="B22" s="6"/>
      <c r="C22" s="312" t="s">
        <v>211</v>
      </c>
      <c r="D22" s="312"/>
      <c r="E22" s="312"/>
      <c r="F22" s="312"/>
      <c r="G22" s="312"/>
      <c r="H22" s="312"/>
      <c r="I22" s="139"/>
      <c r="J22" s="140">
        <v>0</v>
      </c>
      <c r="K22" s="140"/>
      <c r="L22" s="141">
        <v>1482</v>
      </c>
      <c r="M22" s="142"/>
      <c r="N22" s="140">
        <v>0</v>
      </c>
      <c r="O22" s="140"/>
      <c r="P22" s="141">
        <v>5938</v>
      </c>
    </row>
    <row r="23" spans="1:16" s="16" customFormat="1" ht="26.25" customHeight="1">
      <c r="A23" s="6"/>
      <c r="B23" s="6"/>
      <c r="C23" s="312" t="s">
        <v>242</v>
      </c>
      <c r="D23" s="312"/>
      <c r="E23" s="312"/>
      <c r="F23" s="312"/>
      <c r="G23" s="312"/>
      <c r="H23" s="312"/>
      <c r="I23" s="139"/>
      <c r="J23" s="140">
        <v>0</v>
      </c>
      <c r="K23" s="140"/>
      <c r="L23" s="141">
        <v>19320</v>
      </c>
      <c r="M23" s="142"/>
      <c r="N23" s="140">
        <v>0</v>
      </c>
      <c r="O23" s="140"/>
      <c r="P23" s="141">
        <v>19320</v>
      </c>
    </row>
    <row r="24" spans="1:16" ht="13.5" thickBot="1">
      <c r="A24" s="4"/>
      <c r="B24" s="4"/>
      <c r="C24" s="20"/>
      <c r="D24" s="20"/>
      <c r="E24" s="20"/>
      <c r="F24" s="20"/>
      <c r="G24" s="20"/>
      <c r="H24" s="20"/>
      <c r="I24" s="20"/>
      <c r="J24" s="132">
        <f>SUM(J20:J23)</f>
        <v>5863</v>
      </c>
      <c r="K24" s="132"/>
      <c r="L24" s="18">
        <f>SUM(L20:L23)</f>
        <v>50460</v>
      </c>
      <c r="M24" s="17"/>
      <c r="N24" s="132">
        <f>SUM(N20:N23)</f>
        <v>94366</v>
      </c>
      <c r="O24" s="132"/>
      <c r="P24" s="18">
        <f>SUM(P20:P23)</f>
        <v>54916</v>
      </c>
    </row>
    <row r="25" spans="1:16" ht="12.75">
      <c r="A25" s="4"/>
      <c r="B25" s="4"/>
      <c r="C25" s="20"/>
      <c r="D25" s="20"/>
      <c r="E25" s="20"/>
      <c r="F25" s="20"/>
      <c r="G25" s="20"/>
      <c r="H25" s="20"/>
      <c r="I25" s="20"/>
      <c r="J25" s="138"/>
      <c r="K25" s="138"/>
      <c r="L25" s="33"/>
      <c r="M25" s="17"/>
      <c r="N25" s="138"/>
      <c r="O25" s="138"/>
      <c r="P25" s="33"/>
    </row>
    <row r="26" spans="1:16" ht="12.75">
      <c r="A26" s="4"/>
      <c r="B26" s="4"/>
      <c r="C26" s="20"/>
      <c r="D26" s="20"/>
      <c r="E26" s="20"/>
      <c r="F26" s="20"/>
      <c r="G26" s="20"/>
      <c r="H26" s="20"/>
      <c r="I26" s="20"/>
      <c r="J26" s="20"/>
      <c r="K26" s="20"/>
      <c r="L26" s="20"/>
      <c r="M26" s="20"/>
      <c r="N26" s="20"/>
      <c r="O26" s="20"/>
      <c r="P26" s="20"/>
    </row>
    <row r="27" spans="1:7" ht="12" customHeight="1">
      <c r="A27" s="4" t="s">
        <v>41</v>
      </c>
      <c r="B27" s="4"/>
      <c r="C27" s="4" t="s">
        <v>42</v>
      </c>
      <c r="D27" s="4"/>
      <c r="E27" s="4"/>
      <c r="F27" s="4"/>
      <c r="G27" s="4"/>
    </row>
    <row r="28" spans="1:7" ht="12" customHeight="1">
      <c r="A28" s="4"/>
      <c r="B28" s="4"/>
      <c r="C28" s="4"/>
      <c r="D28" s="4"/>
      <c r="E28" s="4"/>
      <c r="F28" s="4"/>
      <c r="G28" s="4"/>
    </row>
    <row r="29" spans="3:16" ht="12.75">
      <c r="C29" s="302" t="s">
        <v>43</v>
      </c>
      <c r="D29" s="302"/>
      <c r="E29" s="302"/>
      <c r="F29" s="302"/>
      <c r="G29" s="302"/>
      <c r="H29" s="302"/>
      <c r="I29" s="302"/>
      <c r="J29" s="302"/>
      <c r="K29" s="302"/>
      <c r="L29" s="302"/>
      <c r="M29" s="302"/>
      <c r="N29" s="302"/>
      <c r="O29" s="302"/>
      <c r="P29" s="302"/>
    </row>
    <row r="30" spans="3:16" ht="12.75">
      <c r="C30" s="20"/>
      <c r="D30" s="20"/>
      <c r="E30" s="20"/>
      <c r="F30" s="20"/>
      <c r="G30" s="20"/>
      <c r="H30" s="20"/>
      <c r="I30" s="20"/>
      <c r="J30" s="20"/>
      <c r="K30" s="20"/>
      <c r="L30" s="20"/>
      <c r="M30" s="20"/>
      <c r="N30" s="20"/>
      <c r="O30" s="20"/>
      <c r="P30" s="20"/>
    </row>
    <row r="32" spans="1:7" ht="12.75">
      <c r="A32" s="4" t="s">
        <v>44</v>
      </c>
      <c r="B32" s="4"/>
      <c r="C32" s="4" t="s">
        <v>18</v>
      </c>
      <c r="D32" s="4"/>
      <c r="E32" s="4"/>
      <c r="F32" s="4"/>
      <c r="G32" s="4"/>
    </row>
    <row r="33" spans="3:17" ht="15" customHeight="1">
      <c r="C33" s="10"/>
      <c r="D33" s="10"/>
      <c r="E33" s="10"/>
      <c r="F33" s="10"/>
      <c r="G33" s="10"/>
      <c r="H33" s="2"/>
      <c r="I33" s="2"/>
      <c r="J33" s="310" t="str">
        <f>"INDIVIDUAL PERIOD ("&amp;Sheet1!$B$4&amp;")"</f>
        <v>INDIVIDUAL PERIOD (4Q)</v>
      </c>
      <c r="K33" s="310"/>
      <c r="L33" s="310"/>
      <c r="M33" s="54"/>
      <c r="N33" s="310" t="str">
        <f>"CUMULATIVE PERIOD ("&amp;Sheet1!$B$6&amp;" Mths)"</f>
        <v>CUMULATIVE PERIOD (12 Mths)</v>
      </c>
      <c r="O33" s="310"/>
      <c r="P33" s="310"/>
      <c r="Q33" s="97"/>
    </row>
    <row r="34" spans="3:17" ht="52.5" customHeight="1">
      <c r="C34" s="10"/>
      <c r="D34" s="10"/>
      <c r="E34" s="10"/>
      <c r="F34" s="10"/>
      <c r="G34" s="10"/>
      <c r="H34" s="7"/>
      <c r="I34" s="7"/>
      <c r="J34" s="114" t="s">
        <v>27</v>
      </c>
      <c r="K34" s="114"/>
      <c r="L34" s="114" t="s">
        <v>136</v>
      </c>
      <c r="M34" s="53"/>
      <c r="N34" s="114" t="s">
        <v>135</v>
      </c>
      <c r="O34" s="114"/>
      <c r="P34" s="114" t="s">
        <v>29</v>
      </c>
      <c r="Q34" s="97"/>
    </row>
    <row r="35" spans="3:17" ht="12.75">
      <c r="C35" s="10"/>
      <c r="D35" s="10"/>
      <c r="E35" s="10"/>
      <c r="F35" s="10"/>
      <c r="G35" s="10"/>
      <c r="H35" s="8"/>
      <c r="I35" s="8"/>
      <c r="J35" s="21" t="s">
        <v>22</v>
      </c>
      <c r="K35" s="21"/>
      <c r="L35" s="21" t="s">
        <v>22</v>
      </c>
      <c r="M35" s="8"/>
      <c r="N35" s="21" t="s">
        <v>22</v>
      </c>
      <c r="O35" s="21"/>
      <c r="P35" s="21" t="s">
        <v>22</v>
      </c>
      <c r="Q35" s="97"/>
    </row>
    <row r="36" spans="3:17" ht="12.75">
      <c r="C36" s="10"/>
      <c r="D36" s="10"/>
      <c r="E36" s="10"/>
      <c r="F36" s="10"/>
      <c r="G36" s="10"/>
      <c r="H36" s="20"/>
      <c r="I36" s="20"/>
      <c r="J36" s="20"/>
      <c r="K36" s="20"/>
      <c r="L36" s="97"/>
      <c r="M36" s="20"/>
      <c r="N36" s="20"/>
      <c r="O36" s="20"/>
      <c r="P36" s="97"/>
      <c r="Q36" s="97"/>
    </row>
    <row r="37" spans="3:17" ht="12.75">
      <c r="C37" s="10" t="s">
        <v>47</v>
      </c>
      <c r="D37" s="10"/>
      <c r="E37" s="10"/>
      <c r="F37" s="10"/>
      <c r="G37" s="10"/>
      <c r="H37" s="20"/>
      <c r="I37" s="20"/>
      <c r="J37" s="20"/>
      <c r="K37" s="20"/>
      <c r="L37" s="97"/>
      <c r="M37" s="20"/>
      <c r="N37" s="20"/>
      <c r="O37" s="20"/>
      <c r="P37" s="97"/>
      <c r="Q37" s="97"/>
    </row>
    <row r="38" spans="3:18" ht="15.75" customHeight="1">
      <c r="C38" s="311" t="s">
        <v>199</v>
      </c>
      <c r="D38" s="311"/>
      <c r="E38" s="311"/>
      <c r="F38" s="311"/>
      <c r="G38" s="311"/>
      <c r="H38" s="311"/>
      <c r="I38" s="98"/>
      <c r="J38" s="131">
        <f>'[1]announcement infor'!$F$50</f>
        <v>14983</v>
      </c>
      <c r="K38" s="131"/>
      <c r="L38" s="19">
        <v>28364</v>
      </c>
      <c r="M38" s="98"/>
      <c r="N38" s="131">
        <f>'[1]announcement infor'!$D$50</f>
        <v>76399</v>
      </c>
      <c r="O38" s="131"/>
      <c r="P38" s="19">
        <v>111407</v>
      </c>
      <c r="Q38" s="25"/>
      <c r="R38" s="19"/>
    </row>
    <row r="39" spans="3:18" s="16" customFormat="1" ht="23.25" customHeight="1">
      <c r="C39" s="312" t="s">
        <v>320</v>
      </c>
      <c r="D39" s="312"/>
      <c r="E39" s="312"/>
      <c r="F39" s="312"/>
      <c r="G39" s="312"/>
      <c r="H39" s="312"/>
      <c r="I39" s="142"/>
      <c r="J39" s="140">
        <f>SUM('[1]announcement infor'!$F$51:$F$52)</f>
        <v>565</v>
      </c>
      <c r="K39" s="140"/>
      <c r="L39" s="141">
        <v>-85</v>
      </c>
      <c r="M39" s="142"/>
      <c r="N39" s="140">
        <f>SUM('[1]announcement infor'!$D$51:$D$52)</f>
        <v>-1402</v>
      </c>
      <c r="O39" s="140"/>
      <c r="P39" s="141">
        <v>59</v>
      </c>
      <c r="Q39" s="25"/>
      <c r="R39" s="141"/>
    </row>
    <row r="40" spans="3:18" ht="15.75" customHeight="1">
      <c r="C40" s="311" t="s">
        <v>45</v>
      </c>
      <c r="D40" s="311"/>
      <c r="E40" s="311"/>
      <c r="F40" s="311"/>
      <c r="G40" s="311"/>
      <c r="H40" s="311"/>
      <c r="I40" s="98"/>
      <c r="J40" s="131">
        <f>'[1]announcement infor'!$F$54-J41</f>
        <v>975</v>
      </c>
      <c r="K40" s="131"/>
      <c r="L40" s="19">
        <v>20</v>
      </c>
      <c r="M40" s="98"/>
      <c r="N40" s="131">
        <f>'[1]announcement infor'!$D$54-N41</f>
        <v>944</v>
      </c>
      <c r="O40" s="131"/>
      <c r="P40" s="19">
        <v>8146</v>
      </c>
      <c r="Q40" s="25"/>
      <c r="R40" s="19"/>
    </row>
    <row r="41" spans="3:18" s="16" customFormat="1" ht="25.5" customHeight="1">
      <c r="C41" s="312" t="s">
        <v>280</v>
      </c>
      <c r="D41" s="312"/>
      <c r="E41" s="312"/>
      <c r="F41" s="312"/>
      <c r="G41" s="312"/>
      <c r="H41" s="312"/>
      <c r="I41" s="142"/>
      <c r="J41" s="140">
        <f>11266-2300</f>
        <v>8966</v>
      </c>
      <c r="K41" s="140"/>
      <c r="L41" s="141">
        <v>0</v>
      </c>
      <c r="M41" s="142"/>
      <c r="N41" s="140">
        <f>11266-2300</f>
        <v>8966</v>
      </c>
      <c r="O41" s="140"/>
      <c r="P41" s="141">
        <v>0</v>
      </c>
      <c r="Q41" s="25"/>
      <c r="R41" s="141"/>
    </row>
    <row r="42" spans="3:18" ht="15.75" customHeight="1">
      <c r="C42" s="311" t="s">
        <v>46</v>
      </c>
      <c r="D42" s="311"/>
      <c r="E42" s="311"/>
      <c r="F42" s="311"/>
      <c r="G42" s="311"/>
      <c r="H42" s="311"/>
      <c r="I42" s="98"/>
      <c r="J42" s="131">
        <f>'[1]announcement infor'!$F$53</f>
        <v>3840</v>
      </c>
      <c r="K42" s="131"/>
      <c r="L42" s="19">
        <v>1008</v>
      </c>
      <c r="M42" s="98"/>
      <c r="N42" s="131">
        <f>'[1]announcement infor'!$D$53</f>
        <v>11357</v>
      </c>
      <c r="O42" s="131"/>
      <c r="P42" s="19">
        <v>2042</v>
      </c>
      <c r="Q42" s="25"/>
      <c r="R42" s="19"/>
    </row>
    <row r="43" spans="8:17" s="239" customFormat="1" ht="18" customHeight="1" thickBot="1">
      <c r="H43" s="240"/>
      <c r="I43" s="240"/>
      <c r="J43" s="241">
        <f>SUM(J38:J42)</f>
        <v>29329</v>
      </c>
      <c r="K43" s="241"/>
      <c r="L43" s="242">
        <f>SUM(L38:L42)</f>
        <v>29307</v>
      </c>
      <c r="M43" s="240"/>
      <c r="N43" s="241">
        <f>SUM(N38:N42)</f>
        <v>96264</v>
      </c>
      <c r="O43" s="241"/>
      <c r="P43" s="242">
        <f>SUM(P38:P42)</f>
        <v>121654</v>
      </c>
      <c r="Q43" s="243"/>
    </row>
    <row r="44" spans="3:17" ht="12.75">
      <c r="C44" s="10"/>
      <c r="D44" s="10"/>
      <c r="E44" s="10"/>
      <c r="F44" s="10"/>
      <c r="G44" s="10"/>
      <c r="H44" s="17"/>
      <c r="I44" s="17"/>
      <c r="J44" s="138"/>
      <c r="K44" s="138"/>
      <c r="L44" s="33"/>
      <c r="M44" s="17"/>
      <c r="N44" s="138"/>
      <c r="O44" s="138"/>
      <c r="P44" s="33"/>
      <c r="Q44" s="100"/>
    </row>
    <row r="45" spans="3:17" ht="42.75" customHeight="1">
      <c r="C45" s="302" t="s">
        <v>315</v>
      </c>
      <c r="D45" s="302"/>
      <c r="E45" s="302"/>
      <c r="F45" s="302"/>
      <c r="G45" s="302"/>
      <c r="H45" s="302"/>
      <c r="I45" s="302"/>
      <c r="J45" s="302"/>
      <c r="K45" s="302"/>
      <c r="L45" s="302"/>
      <c r="M45" s="302"/>
      <c r="N45" s="302"/>
      <c r="O45" s="302"/>
      <c r="P45" s="302"/>
      <c r="Q45" s="100"/>
    </row>
    <row r="46" spans="3:17" ht="12.75">
      <c r="C46" s="10"/>
      <c r="D46" s="10"/>
      <c r="E46" s="10"/>
      <c r="F46" s="10"/>
      <c r="G46" s="10"/>
      <c r="H46" s="17"/>
      <c r="I46" s="17"/>
      <c r="J46" s="138"/>
      <c r="K46" s="138"/>
      <c r="L46" s="33"/>
      <c r="M46" s="17"/>
      <c r="N46" s="138"/>
      <c r="O46" s="138"/>
      <c r="P46" s="33"/>
      <c r="Q46" s="100"/>
    </row>
    <row r="47" spans="3:17" ht="12.75">
      <c r="C47" s="10"/>
      <c r="D47" s="10"/>
      <c r="E47" s="10"/>
      <c r="F47" s="10"/>
      <c r="G47" s="10"/>
      <c r="H47" s="17"/>
      <c r="I47" s="17"/>
      <c r="J47" s="17"/>
      <c r="K47" s="17"/>
      <c r="L47" s="17"/>
      <c r="M47" s="17"/>
      <c r="N47" s="17"/>
      <c r="O47" s="17"/>
      <c r="P47" s="98"/>
      <c r="Q47" s="100"/>
    </row>
    <row r="48" spans="1:17" ht="12.75">
      <c r="A48" s="4" t="s">
        <v>48</v>
      </c>
      <c r="B48" s="4"/>
      <c r="C48" s="6" t="s">
        <v>243</v>
      </c>
      <c r="D48" s="6"/>
      <c r="E48" s="6"/>
      <c r="F48" s="6"/>
      <c r="G48" s="6"/>
      <c r="H48" s="17"/>
      <c r="I48" s="17"/>
      <c r="J48" s="17"/>
      <c r="K48" s="17"/>
      <c r="L48" s="17"/>
      <c r="M48" s="17"/>
      <c r="N48" s="17"/>
      <c r="O48" s="17"/>
      <c r="P48" s="17"/>
      <c r="Q48" s="16"/>
    </row>
    <row r="49" spans="1:17" ht="12.75">
      <c r="A49" s="4"/>
      <c r="B49" s="4"/>
      <c r="C49" s="6"/>
      <c r="D49" s="6"/>
      <c r="E49" s="6"/>
      <c r="F49" s="6"/>
      <c r="G49" s="6"/>
      <c r="H49" s="17"/>
      <c r="I49" s="17"/>
      <c r="J49" s="17"/>
      <c r="K49" s="17"/>
      <c r="L49" s="17"/>
      <c r="M49" s="17"/>
      <c r="N49" s="17"/>
      <c r="O49" s="17"/>
      <c r="P49" s="17"/>
      <c r="Q49" s="16"/>
    </row>
    <row r="50" spans="1:17" ht="30" customHeight="1">
      <c r="A50" s="4"/>
      <c r="B50" s="4"/>
      <c r="C50" s="302" t="s">
        <v>281</v>
      </c>
      <c r="D50" s="302"/>
      <c r="E50" s="302"/>
      <c r="F50" s="302"/>
      <c r="G50" s="302"/>
      <c r="H50" s="302"/>
      <c r="I50" s="302"/>
      <c r="J50" s="302"/>
      <c r="K50" s="302"/>
      <c r="L50" s="302"/>
      <c r="M50" s="302"/>
      <c r="N50" s="302"/>
      <c r="O50" s="302"/>
      <c r="P50" s="302"/>
      <c r="Q50" s="16"/>
    </row>
    <row r="51" spans="3:17" ht="12.75">
      <c r="C51" s="16"/>
      <c r="D51" s="16"/>
      <c r="E51" s="16"/>
      <c r="F51" s="16"/>
      <c r="G51" s="16"/>
      <c r="H51" s="17"/>
      <c r="I51" s="17"/>
      <c r="J51" s="17"/>
      <c r="K51" s="17"/>
      <c r="L51" s="17"/>
      <c r="M51" s="17"/>
      <c r="N51" s="17"/>
      <c r="O51" s="17"/>
      <c r="P51" s="17"/>
      <c r="Q51" s="16"/>
    </row>
    <row r="52" spans="3:17" ht="12.75">
      <c r="C52" s="16"/>
      <c r="D52" s="16"/>
      <c r="E52" s="16"/>
      <c r="F52" s="16"/>
      <c r="G52" s="16"/>
      <c r="H52" s="17"/>
      <c r="I52" s="17"/>
      <c r="J52" s="17"/>
      <c r="K52" s="17"/>
      <c r="L52" s="17"/>
      <c r="M52" s="17"/>
      <c r="N52" s="17"/>
      <c r="O52" s="17"/>
      <c r="P52" s="17"/>
      <c r="Q52" s="16"/>
    </row>
    <row r="53" spans="1:7" ht="12.75">
      <c r="A53" s="4" t="s">
        <v>49</v>
      </c>
      <c r="B53" s="4"/>
      <c r="C53" s="4" t="s">
        <v>51</v>
      </c>
      <c r="D53" s="4"/>
      <c r="E53" s="4"/>
      <c r="F53" s="4"/>
      <c r="G53" s="4"/>
    </row>
    <row r="54" spans="1:7" ht="12.75">
      <c r="A54" s="4"/>
      <c r="B54" s="4"/>
      <c r="C54" s="4" t="s">
        <v>282</v>
      </c>
      <c r="D54" s="4"/>
      <c r="E54" s="4"/>
      <c r="F54" s="4"/>
      <c r="G54" s="4"/>
    </row>
    <row r="56" spans="2:16" ht="12.75">
      <c r="B56" s="10" t="s">
        <v>52</v>
      </c>
      <c r="C56" s="302" t="s">
        <v>164</v>
      </c>
      <c r="D56" s="302"/>
      <c r="E56" s="302"/>
      <c r="F56" s="302"/>
      <c r="G56" s="302"/>
      <c r="H56" s="302"/>
      <c r="I56" s="302"/>
      <c r="J56" s="302"/>
      <c r="K56" s="302"/>
      <c r="L56" s="302"/>
      <c r="M56" s="302"/>
      <c r="N56" s="302"/>
      <c r="O56" s="302"/>
      <c r="P56" s="302"/>
    </row>
    <row r="57" spans="2:16" ht="12.75">
      <c r="B57" s="10"/>
      <c r="C57" s="20"/>
      <c r="D57" s="20"/>
      <c r="E57" s="20"/>
      <c r="F57" s="20"/>
      <c r="G57" s="20"/>
      <c r="H57" s="20"/>
      <c r="I57" s="20"/>
      <c r="J57" s="310" t="str">
        <f>"INDIVIDUAL PERIOD ("&amp;Sheet1!$B$4&amp;")"</f>
        <v>INDIVIDUAL PERIOD (4Q)</v>
      </c>
      <c r="K57" s="310"/>
      <c r="L57" s="310"/>
      <c r="M57" s="54"/>
      <c r="N57" s="310" t="str">
        <f>"CUMULATIVE PERIOD ("&amp;Sheet1!$B$6&amp;" Mths)"</f>
        <v>CUMULATIVE PERIOD (12 Mths)</v>
      </c>
      <c r="O57" s="310"/>
      <c r="P57" s="310"/>
    </row>
    <row r="58" spans="10:16" ht="42">
      <c r="J58" s="114" t="s">
        <v>27</v>
      </c>
      <c r="K58" s="114"/>
      <c r="L58" s="114" t="s">
        <v>136</v>
      </c>
      <c r="M58" s="53"/>
      <c r="N58" s="114" t="s">
        <v>135</v>
      </c>
      <c r="O58" s="305" t="s">
        <v>29</v>
      </c>
      <c r="P58" s="305"/>
    </row>
    <row r="59" spans="10:16" ht="12.75">
      <c r="J59" s="21" t="s">
        <v>22</v>
      </c>
      <c r="K59" s="21"/>
      <c r="L59" s="21" t="s">
        <v>22</v>
      </c>
      <c r="M59" s="8"/>
      <c r="N59" s="21" t="s">
        <v>22</v>
      </c>
      <c r="O59" s="21"/>
      <c r="P59" s="21" t="s">
        <v>22</v>
      </c>
    </row>
    <row r="60" spans="14:16" ht="12.75">
      <c r="N60" s="21"/>
      <c r="O60" s="21"/>
      <c r="P60" s="21"/>
    </row>
    <row r="61" spans="3:18" ht="12.75">
      <c r="C61" s="1" t="s">
        <v>189</v>
      </c>
      <c r="J61" s="23" t="s">
        <v>152</v>
      </c>
      <c r="K61" s="115"/>
      <c r="L61" s="101">
        <v>8614</v>
      </c>
      <c r="M61" s="9"/>
      <c r="N61" s="115">
        <v>7344</v>
      </c>
      <c r="O61" s="115"/>
      <c r="P61" s="101">
        <v>18557</v>
      </c>
      <c r="R61" s="133"/>
    </row>
    <row r="62" spans="3:18" ht="12.75">
      <c r="C62" s="1" t="s">
        <v>190</v>
      </c>
      <c r="J62" s="23" t="s">
        <v>152</v>
      </c>
      <c r="K62" s="23"/>
      <c r="L62" s="101">
        <v>7426</v>
      </c>
      <c r="M62" s="9"/>
      <c r="N62" s="23" t="s">
        <v>152</v>
      </c>
      <c r="O62" s="23"/>
      <c r="P62" s="101">
        <v>9387</v>
      </c>
      <c r="R62" s="133"/>
    </row>
    <row r="63" spans="3:18" ht="12.75">
      <c r="C63" s="1" t="s">
        <v>191</v>
      </c>
      <c r="J63" s="23" t="s">
        <v>152</v>
      </c>
      <c r="K63" s="23"/>
      <c r="L63" s="101">
        <v>1482</v>
      </c>
      <c r="M63" s="9"/>
      <c r="N63" s="23" t="s">
        <v>152</v>
      </c>
      <c r="O63" s="23"/>
      <c r="P63" s="101">
        <v>5938</v>
      </c>
      <c r="R63" s="101"/>
    </row>
    <row r="64" ht="12.75" customHeight="1"/>
    <row r="65" ht="18" customHeight="1"/>
    <row r="66" spans="2:3" ht="18" customHeight="1">
      <c r="B66" s="1" t="s">
        <v>54</v>
      </c>
      <c r="C66" s="1" t="s">
        <v>309</v>
      </c>
    </row>
    <row r="67" spans="10:16" s="51" customFormat="1" ht="12">
      <c r="J67" s="129"/>
      <c r="K67" s="129"/>
      <c r="L67" s="129"/>
      <c r="M67" s="129"/>
      <c r="N67" s="129"/>
      <c r="O67" s="52"/>
      <c r="P67" s="52"/>
    </row>
    <row r="68" spans="10:16" ht="12.75">
      <c r="J68" s="289"/>
      <c r="K68" s="289"/>
      <c r="L68" s="24"/>
      <c r="M68" s="24"/>
      <c r="N68" s="24"/>
      <c r="O68" s="24"/>
      <c r="P68" s="24" t="s">
        <v>22</v>
      </c>
    </row>
    <row r="69" spans="10:16" ht="6.75" customHeight="1">
      <c r="J69" s="3"/>
      <c r="K69" s="3"/>
      <c r="L69" s="3"/>
      <c r="M69" s="3"/>
      <c r="N69" s="3"/>
      <c r="O69" s="21"/>
      <c r="P69" s="21"/>
    </row>
    <row r="70" spans="3:16" ht="12.75">
      <c r="C70" s="1" t="s">
        <v>55</v>
      </c>
      <c r="J70" s="288"/>
      <c r="K70" s="288"/>
      <c r="L70" s="112"/>
      <c r="M70" s="112"/>
      <c r="N70" s="112"/>
      <c r="O70" s="115"/>
      <c r="P70" s="115">
        <f>49049+5-21207</f>
        <v>27847</v>
      </c>
    </row>
    <row r="71" spans="3:16" ht="12.75">
      <c r="C71" s="290" t="s">
        <v>143</v>
      </c>
      <c r="D71" s="290"/>
      <c r="E71" s="290"/>
      <c r="F71" s="290"/>
      <c r="G71" s="290"/>
      <c r="H71" s="290"/>
      <c r="J71" s="288"/>
      <c r="K71" s="288"/>
      <c r="L71" s="112"/>
      <c r="M71" s="112"/>
      <c r="N71" s="112"/>
      <c r="O71" s="115"/>
      <c r="P71" s="115">
        <f>-24042+15960</f>
        <v>-8082</v>
      </c>
    </row>
    <row r="72" spans="3:16" ht="17.25" customHeight="1" thickBot="1">
      <c r="C72" s="1" t="s">
        <v>144</v>
      </c>
      <c r="J72" s="283"/>
      <c r="K72" s="283"/>
      <c r="L72" s="112"/>
      <c r="M72" s="112"/>
      <c r="N72" s="112"/>
      <c r="O72" s="117"/>
      <c r="P72" s="127">
        <f>SUM(P70:P71)</f>
        <v>19765</v>
      </c>
    </row>
    <row r="73" spans="10:16" s="3" customFormat="1" ht="17.25" customHeight="1">
      <c r="J73" s="112"/>
      <c r="K73" s="112"/>
      <c r="L73" s="112"/>
      <c r="M73" s="112"/>
      <c r="N73" s="112"/>
      <c r="O73" s="117"/>
      <c r="P73" s="117"/>
    </row>
    <row r="74" spans="3:16" ht="13.5" thickBot="1">
      <c r="C74" s="1" t="s">
        <v>56</v>
      </c>
      <c r="J74" s="288"/>
      <c r="K74" s="288"/>
      <c r="L74" s="102"/>
      <c r="M74" s="112"/>
      <c r="N74" s="102"/>
      <c r="O74" s="137"/>
      <c r="P74" s="128">
        <f>19628-5404</f>
        <v>14224</v>
      </c>
    </row>
    <row r="75" spans="10:16" ht="12.75">
      <c r="J75" s="3"/>
      <c r="K75" s="3"/>
      <c r="L75" s="3"/>
      <c r="P75" s="32"/>
    </row>
    <row r="77" spans="1:7" s="31" customFormat="1" ht="12.75">
      <c r="A77" s="30" t="s">
        <v>50</v>
      </c>
      <c r="B77" s="30"/>
      <c r="C77" s="30" t="s">
        <v>58</v>
      </c>
      <c r="D77" s="30"/>
      <c r="E77" s="30"/>
      <c r="F77" s="30"/>
      <c r="G77" s="30"/>
    </row>
    <row r="78" spans="1:7" s="31" customFormat="1" ht="12.75">
      <c r="A78" s="30"/>
      <c r="B78" s="30"/>
      <c r="C78" s="30"/>
      <c r="D78" s="30"/>
      <c r="E78" s="30"/>
      <c r="F78" s="30"/>
      <c r="G78" s="30"/>
    </row>
    <row r="79" spans="1:16" s="31" customFormat="1" ht="12.75">
      <c r="A79" s="30"/>
      <c r="B79" s="30"/>
      <c r="C79" s="307" t="s">
        <v>326</v>
      </c>
      <c r="D79" s="307"/>
      <c r="E79" s="307"/>
      <c r="F79" s="307"/>
      <c r="G79" s="307"/>
      <c r="H79" s="307"/>
      <c r="I79" s="307"/>
      <c r="J79" s="307"/>
      <c r="K79" s="307"/>
      <c r="L79" s="307"/>
      <c r="M79" s="307"/>
      <c r="N79" s="307"/>
      <c r="O79" s="307"/>
      <c r="P79" s="307"/>
    </row>
    <row r="80" spans="1:7" s="31" customFormat="1" ht="12.75">
      <c r="A80" s="30"/>
      <c r="B80" s="30"/>
      <c r="C80" s="30"/>
      <c r="D80" s="30"/>
      <c r="E80" s="30"/>
      <c r="F80" s="30"/>
      <c r="G80" s="30"/>
    </row>
    <row r="81" spans="1:4" s="31" customFormat="1" ht="12.75">
      <c r="A81" s="30"/>
      <c r="B81" s="30"/>
      <c r="C81" s="31" t="s">
        <v>157</v>
      </c>
      <c r="D81" s="31" t="s">
        <v>316</v>
      </c>
    </row>
    <row r="82" spans="1:7" s="31" customFormat="1" ht="12.75">
      <c r="A82" s="30"/>
      <c r="B82" s="30"/>
      <c r="C82" s="30"/>
      <c r="D82" s="30"/>
      <c r="E82" s="30"/>
      <c r="F82" s="30"/>
      <c r="G82" s="30"/>
    </row>
    <row r="83" spans="1:16" s="31" customFormat="1" ht="12.75">
      <c r="A83" s="30"/>
      <c r="B83" s="30"/>
      <c r="C83" s="30"/>
      <c r="D83" s="30"/>
      <c r="E83" s="30"/>
      <c r="F83" s="30"/>
      <c r="G83" s="30"/>
      <c r="N83" s="261" t="s">
        <v>308</v>
      </c>
      <c r="O83" s="261"/>
      <c r="P83" s="261"/>
    </row>
    <row r="84" spans="1:16" s="31" customFormat="1" ht="12.75">
      <c r="A84" s="30"/>
      <c r="B84" s="30"/>
      <c r="C84" s="30"/>
      <c r="D84" s="30"/>
      <c r="E84" s="30"/>
      <c r="F84" s="30"/>
      <c r="G84" s="30"/>
      <c r="N84" s="244">
        <v>37072</v>
      </c>
      <c r="O84" s="184"/>
      <c r="P84" s="244">
        <v>36707</v>
      </c>
    </row>
    <row r="85" spans="4:16" s="31" customFormat="1" ht="12.75">
      <c r="D85" s="31" t="s">
        <v>297</v>
      </c>
      <c r="N85" s="246">
        <v>0.6531</v>
      </c>
      <c r="O85" s="245"/>
      <c r="P85" s="245">
        <v>0.5891</v>
      </c>
    </row>
    <row r="86" spans="4:16" s="31" customFormat="1" ht="12.75">
      <c r="D86" s="31" t="s">
        <v>1</v>
      </c>
      <c r="N86" s="246">
        <v>0.4432</v>
      </c>
      <c r="O86" s="245"/>
      <c r="P86" s="245">
        <v>0.4326</v>
      </c>
    </row>
    <row r="87" spans="4:16" s="31" customFormat="1" ht="12.75">
      <c r="D87" s="31" t="s">
        <v>310</v>
      </c>
      <c r="N87" s="246">
        <v>0.8773</v>
      </c>
      <c r="O87" s="245"/>
      <c r="P87" s="245">
        <v>0.9091</v>
      </c>
    </row>
    <row r="88" s="31" customFormat="1" ht="12.75"/>
    <row r="89" spans="3:4" s="31" customFormat="1" ht="12.75">
      <c r="C89" s="31" t="s">
        <v>159</v>
      </c>
      <c r="D89" s="31" t="s">
        <v>298</v>
      </c>
    </row>
    <row r="90" spans="1:7" s="31" customFormat="1" ht="12.75">
      <c r="A90" s="30"/>
      <c r="B90" s="30"/>
      <c r="C90" s="30"/>
      <c r="D90" s="30"/>
      <c r="E90" s="30"/>
      <c r="F90" s="30"/>
      <c r="G90" s="30"/>
    </row>
    <row r="91" spans="1:14" s="31" customFormat="1" ht="38.25">
      <c r="A91" s="30"/>
      <c r="B91" s="30"/>
      <c r="C91" s="30"/>
      <c r="D91" s="30"/>
      <c r="E91" s="30"/>
      <c r="F91" s="30"/>
      <c r="G91" s="30"/>
      <c r="N91" s="247" t="s">
        <v>307</v>
      </c>
    </row>
    <row r="92" spans="4:14" s="31" customFormat="1" ht="12.75">
      <c r="D92" s="31" t="s">
        <v>299</v>
      </c>
      <c r="N92" s="248">
        <v>1</v>
      </c>
    </row>
    <row r="93" spans="4:14" s="31" customFormat="1" ht="12.75">
      <c r="D93" s="31" t="s">
        <v>300</v>
      </c>
      <c r="N93" s="248">
        <v>1</v>
      </c>
    </row>
    <row r="94" spans="4:14" s="31" customFormat="1" ht="12.75">
      <c r="D94" s="31" t="s">
        <v>301</v>
      </c>
      <c r="N94" s="248">
        <v>1</v>
      </c>
    </row>
    <row r="95" spans="4:14" s="31" customFormat="1" ht="12.75">
      <c r="D95" s="31" t="s">
        <v>302</v>
      </c>
      <c r="N95" s="248">
        <v>1</v>
      </c>
    </row>
    <row r="96" spans="4:14" s="31" customFormat="1" ht="12.75">
      <c r="D96" s="31" t="s">
        <v>303</v>
      </c>
      <c r="N96" s="248">
        <v>1</v>
      </c>
    </row>
    <row r="97" spans="4:14" s="31" customFormat="1" ht="12.75">
      <c r="D97" s="31" t="s">
        <v>304</v>
      </c>
      <c r="N97" s="248">
        <v>1</v>
      </c>
    </row>
    <row r="98" spans="4:14" s="31" customFormat="1" ht="12.75">
      <c r="D98" s="31" t="s">
        <v>305</v>
      </c>
      <c r="N98" s="248">
        <v>1</v>
      </c>
    </row>
    <row r="99" spans="4:14" s="31" customFormat="1" ht="12.75">
      <c r="D99" s="31" t="s">
        <v>306</v>
      </c>
      <c r="N99" s="248">
        <v>1</v>
      </c>
    </row>
    <row r="100" spans="4:14" s="31" customFormat="1" ht="12.75">
      <c r="D100" s="31" t="s">
        <v>311</v>
      </c>
      <c r="N100" s="248">
        <v>1</v>
      </c>
    </row>
    <row r="101" spans="3:16" s="31" customFormat="1" ht="12.75">
      <c r="C101" s="104"/>
      <c r="D101" s="104"/>
      <c r="E101" s="104"/>
      <c r="F101" s="104"/>
      <c r="G101" s="104"/>
      <c r="H101" s="104"/>
      <c r="I101" s="104"/>
      <c r="J101" s="104"/>
      <c r="K101" s="104"/>
      <c r="L101" s="104"/>
      <c r="M101" s="104"/>
      <c r="N101" s="104"/>
      <c r="O101" s="104"/>
      <c r="P101" s="104"/>
    </row>
    <row r="102" spans="3:16" s="31" customFormat="1" ht="12.75">
      <c r="C102" s="104"/>
      <c r="D102" s="104"/>
      <c r="E102" s="104"/>
      <c r="F102" s="104"/>
      <c r="G102" s="104"/>
      <c r="H102" s="104"/>
      <c r="I102" s="104"/>
      <c r="J102" s="104"/>
      <c r="K102" s="104"/>
      <c r="L102" s="104"/>
      <c r="M102" s="104"/>
      <c r="N102" s="104"/>
      <c r="O102" s="104"/>
      <c r="P102" s="104"/>
    </row>
    <row r="103" spans="1:7" s="31" customFormat="1" ht="12.75">
      <c r="A103" s="30" t="s">
        <v>57</v>
      </c>
      <c r="B103" s="30"/>
      <c r="C103" s="30" t="s">
        <v>60</v>
      </c>
      <c r="D103" s="30"/>
      <c r="E103" s="30"/>
      <c r="F103" s="30"/>
      <c r="G103" s="30"/>
    </row>
    <row r="104" s="31" customFormat="1" ht="12.75"/>
    <row r="105" spans="3:16" s="31" customFormat="1" ht="20.25" customHeight="1">
      <c r="C105" s="307" t="s">
        <v>151</v>
      </c>
      <c r="D105" s="307"/>
      <c r="E105" s="307"/>
      <c r="F105" s="307"/>
      <c r="G105" s="307"/>
      <c r="H105" s="307"/>
      <c r="I105" s="307"/>
      <c r="J105" s="307"/>
      <c r="K105" s="307"/>
      <c r="L105" s="307"/>
      <c r="M105" s="307"/>
      <c r="N105" s="307"/>
      <c r="O105" s="307"/>
      <c r="P105" s="307"/>
    </row>
    <row r="106" spans="3:17" s="31" customFormat="1" ht="12.75">
      <c r="C106" s="104" t="s">
        <v>52</v>
      </c>
      <c r="D106" s="104"/>
      <c r="E106" s="307" t="s">
        <v>259</v>
      </c>
      <c r="F106" s="307"/>
      <c r="G106" s="307"/>
      <c r="H106" s="307"/>
      <c r="I106" s="307"/>
      <c r="J106" s="307"/>
      <c r="K106" s="307"/>
      <c r="L106" s="307"/>
      <c r="M106" s="307"/>
      <c r="N106" s="307"/>
      <c r="O106" s="307"/>
      <c r="P106" s="307"/>
      <c r="Q106" s="307"/>
    </row>
    <row r="107" spans="3:16" s="31" customFormat="1" ht="12.75">
      <c r="C107" s="104"/>
      <c r="D107" s="104"/>
      <c r="E107" s="104"/>
      <c r="F107" s="104"/>
      <c r="G107" s="104"/>
      <c r="H107" s="104"/>
      <c r="I107" s="104"/>
      <c r="J107" s="104"/>
      <c r="K107" s="104"/>
      <c r="L107" s="104"/>
      <c r="M107" s="104"/>
      <c r="N107" s="104"/>
      <c r="O107" s="104"/>
      <c r="P107" s="104"/>
    </row>
    <row r="108" spans="5:16" s="156" customFormat="1" ht="27" customHeight="1">
      <c r="E108" s="215" t="s">
        <v>145</v>
      </c>
      <c r="F108" s="215"/>
      <c r="G108" s="320" t="s">
        <v>270</v>
      </c>
      <c r="H108" s="320"/>
      <c r="I108" s="320"/>
      <c r="J108" s="320"/>
      <c r="K108" s="320"/>
      <c r="L108" s="320"/>
      <c r="M108" s="320"/>
      <c r="N108" s="320"/>
      <c r="O108" s="320"/>
      <c r="P108" s="321"/>
    </row>
    <row r="109" spans="5:16" s="156" customFormat="1" ht="40.5" customHeight="1">
      <c r="E109" s="217"/>
      <c r="F109" s="217"/>
      <c r="G109" s="143" t="s">
        <v>157</v>
      </c>
      <c r="H109" s="322" t="s">
        <v>271</v>
      </c>
      <c r="I109" s="322"/>
      <c r="J109" s="322"/>
      <c r="K109" s="322"/>
      <c r="L109" s="322"/>
      <c r="M109" s="322"/>
      <c r="N109" s="322"/>
      <c r="O109" s="322"/>
      <c r="P109" s="323"/>
    </row>
    <row r="110" spans="5:16" s="31" customFormat="1" ht="20.25" customHeight="1">
      <c r="E110" s="217"/>
      <c r="F110" s="219"/>
      <c r="G110" s="220" t="s">
        <v>159</v>
      </c>
      <c r="H110" s="324" t="s">
        <v>273</v>
      </c>
      <c r="I110" s="324"/>
      <c r="J110" s="324"/>
      <c r="K110" s="324"/>
      <c r="L110" s="324"/>
      <c r="M110" s="324"/>
      <c r="N110" s="324"/>
      <c r="O110" s="324"/>
      <c r="P110" s="325"/>
    </row>
    <row r="111" spans="5:16" s="31" customFormat="1" ht="16.5" customHeight="1">
      <c r="E111" s="215" t="s">
        <v>146</v>
      </c>
      <c r="F111" s="221"/>
      <c r="G111" s="284" t="s">
        <v>260</v>
      </c>
      <c r="H111" s="284"/>
      <c r="I111" s="284"/>
      <c r="J111" s="284"/>
      <c r="K111" s="284"/>
      <c r="L111" s="284"/>
      <c r="M111" s="284"/>
      <c r="N111" s="284"/>
      <c r="O111" s="284"/>
      <c r="P111" s="285"/>
    </row>
    <row r="112" spans="5:16" s="31" customFormat="1" ht="15" customHeight="1">
      <c r="E112" s="313" t="s">
        <v>147</v>
      </c>
      <c r="F112" s="222"/>
      <c r="G112" s="223" t="s">
        <v>157</v>
      </c>
      <c r="H112" s="318" t="s">
        <v>261</v>
      </c>
      <c r="I112" s="318"/>
      <c r="J112" s="318"/>
      <c r="K112" s="318"/>
      <c r="L112" s="318"/>
      <c r="M112" s="318"/>
      <c r="N112" s="318"/>
      <c r="O112" s="318"/>
      <c r="P112" s="319"/>
    </row>
    <row r="113" spans="5:16" s="156" customFormat="1" ht="15" customHeight="1">
      <c r="E113" s="314"/>
      <c r="F113" s="237"/>
      <c r="G113" s="238" t="s">
        <v>159</v>
      </c>
      <c r="H113" s="286" t="s">
        <v>266</v>
      </c>
      <c r="I113" s="286"/>
      <c r="J113" s="286"/>
      <c r="K113" s="286"/>
      <c r="L113" s="286"/>
      <c r="M113" s="286"/>
      <c r="N113" s="286"/>
      <c r="O113" s="286"/>
      <c r="P113" s="287"/>
    </row>
    <row r="114" spans="5:16" s="31" customFormat="1" ht="15" customHeight="1">
      <c r="E114" s="314"/>
      <c r="F114" s="237"/>
      <c r="G114" s="238" t="s">
        <v>160</v>
      </c>
      <c r="H114" s="286" t="s">
        <v>267</v>
      </c>
      <c r="I114" s="286"/>
      <c r="J114" s="286"/>
      <c r="K114" s="286"/>
      <c r="L114" s="286"/>
      <c r="M114" s="286"/>
      <c r="N114" s="286"/>
      <c r="O114" s="286"/>
      <c r="P114" s="287"/>
    </row>
    <row r="115" spans="5:16" s="31" customFormat="1" ht="17.25" customHeight="1">
      <c r="E115" s="315"/>
      <c r="F115" s="226"/>
      <c r="G115" s="227" t="s">
        <v>159</v>
      </c>
      <c r="H115" s="316" t="s">
        <v>272</v>
      </c>
      <c r="I115" s="316"/>
      <c r="J115" s="316"/>
      <c r="K115" s="316"/>
      <c r="L115" s="316"/>
      <c r="M115" s="316"/>
      <c r="N115" s="316"/>
      <c r="O115" s="316"/>
      <c r="P115" s="317"/>
    </row>
    <row r="116" spans="3:16" s="31" customFormat="1" ht="20.25" customHeight="1">
      <c r="C116" s="104"/>
      <c r="D116" s="104"/>
      <c r="E116" s="104"/>
      <c r="F116" s="104"/>
      <c r="G116" s="104"/>
      <c r="H116" s="104"/>
      <c r="I116" s="104"/>
      <c r="J116" s="104"/>
      <c r="K116" s="104"/>
      <c r="L116" s="104"/>
      <c r="M116" s="104"/>
      <c r="N116" s="104"/>
      <c r="O116" s="104"/>
      <c r="P116" s="104"/>
    </row>
    <row r="117" spans="3:17" s="31" customFormat="1" ht="12.75">
      <c r="C117" s="104" t="s">
        <v>54</v>
      </c>
      <c r="D117" s="104"/>
      <c r="E117" s="307" t="s">
        <v>149</v>
      </c>
      <c r="F117" s="307"/>
      <c r="G117" s="307"/>
      <c r="H117" s="307"/>
      <c r="I117" s="307"/>
      <c r="J117" s="307"/>
      <c r="K117" s="307"/>
      <c r="L117" s="307"/>
      <c r="M117" s="307"/>
      <c r="N117" s="307"/>
      <c r="O117" s="307"/>
      <c r="P117" s="307"/>
      <c r="Q117" s="307"/>
    </row>
    <row r="118" spans="3:16" s="31" customFormat="1" ht="12.75">
      <c r="C118" s="104"/>
      <c r="D118" s="104"/>
      <c r="E118" s="104"/>
      <c r="F118" s="104"/>
      <c r="G118" s="104"/>
      <c r="H118" s="104"/>
      <c r="I118" s="104"/>
      <c r="J118" s="104"/>
      <c r="K118" s="104"/>
      <c r="L118" s="104"/>
      <c r="M118" s="104"/>
      <c r="N118" s="104"/>
      <c r="O118" s="104"/>
      <c r="P118" s="104"/>
    </row>
    <row r="119" spans="3:16" s="31" customFormat="1" ht="73.5" customHeight="1">
      <c r="C119" s="104"/>
      <c r="D119" s="104"/>
      <c r="E119" s="228" t="s">
        <v>145</v>
      </c>
      <c r="F119" s="229"/>
      <c r="G119" s="303" t="s">
        <v>262</v>
      </c>
      <c r="H119" s="303"/>
      <c r="I119" s="303"/>
      <c r="J119" s="303"/>
      <c r="K119" s="303"/>
      <c r="L119" s="303"/>
      <c r="M119" s="303"/>
      <c r="N119" s="303"/>
      <c r="O119" s="303"/>
      <c r="P119" s="304"/>
    </row>
    <row r="120" spans="3:16" s="31" customFormat="1" ht="19.5" customHeight="1">
      <c r="C120" s="104"/>
      <c r="D120" s="104"/>
      <c r="E120" s="228" t="s">
        <v>146</v>
      </c>
      <c r="F120" s="229"/>
      <c r="G120" s="303" t="s">
        <v>148</v>
      </c>
      <c r="H120" s="303"/>
      <c r="I120" s="303"/>
      <c r="J120" s="303"/>
      <c r="K120" s="303"/>
      <c r="L120" s="303"/>
      <c r="M120" s="303"/>
      <c r="N120" s="303"/>
      <c r="O120" s="303"/>
      <c r="P120" s="303"/>
    </row>
    <row r="121" spans="3:16" s="31" customFormat="1" ht="32.25" customHeight="1">
      <c r="C121" s="104"/>
      <c r="D121" s="104"/>
      <c r="E121" s="228" t="s">
        <v>147</v>
      </c>
      <c r="F121" s="229"/>
      <c r="G121" s="303" t="s">
        <v>352</v>
      </c>
      <c r="H121" s="303"/>
      <c r="I121" s="303"/>
      <c r="J121" s="303"/>
      <c r="K121" s="303"/>
      <c r="L121" s="303"/>
      <c r="M121" s="303"/>
      <c r="N121" s="303"/>
      <c r="O121" s="303"/>
      <c r="P121" s="304"/>
    </row>
    <row r="122" spans="3:16" s="31" customFormat="1" ht="12.75">
      <c r="C122" s="104"/>
      <c r="D122" s="104"/>
      <c r="E122" s="143"/>
      <c r="F122" s="144"/>
      <c r="G122" s="144"/>
      <c r="H122" s="144"/>
      <c r="I122" s="144"/>
      <c r="J122" s="144"/>
      <c r="K122" s="144"/>
      <c r="L122" s="144"/>
      <c r="M122" s="144"/>
      <c r="N122" s="144"/>
      <c r="O122" s="144"/>
      <c r="P122" s="144"/>
    </row>
    <row r="123" spans="3:17" s="31" customFormat="1" ht="15.75" customHeight="1">
      <c r="C123" s="104" t="s">
        <v>214</v>
      </c>
      <c r="D123" s="104"/>
      <c r="E123" s="307" t="s">
        <v>263</v>
      </c>
      <c r="F123" s="307"/>
      <c r="G123" s="307"/>
      <c r="H123" s="307"/>
      <c r="I123" s="307"/>
      <c r="J123" s="307"/>
      <c r="K123" s="307"/>
      <c r="L123" s="307"/>
      <c r="M123" s="307"/>
      <c r="N123" s="307"/>
      <c r="O123" s="307"/>
      <c r="P123" s="307"/>
      <c r="Q123" s="307"/>
    </row>
    <row r="124" spans="3:16" s="31" customFormat="1" ht="15.75" customHeight="1">
      <c r="C124" s="104"/>
      <c r="D124" s="104"/>
      <c r="E124" s="104"/>
      <c r="F124" s="104"/>
      <c r="G124" s="104"/>
      <c r="H124" s="104"/>
      <c r="I124" s="104"/>
      <c r="J124" s="104"/>
      <c r="K124" s="104"/>
      <c r="L124" s="104"/>
      <c r="M124" s="104"/>
      <c r="N124" s="104"/>
      <c r="O124" s="104"/>
      <c r="P124" s="104"/>
    </row>
    <row r="125" spans="5:16" s="31" customFormat="1" ht="38.25" customHeight="1">
      <c r="E125" s="228" t="s">
        <v>145</v>
      </c>
      <c r="F125" s="228"/>
      <c r="G125" s="284" t="s">
        <v>274</v>
      </c>
      <c r="H125" s="284"/>
      <c r="I125" s="284"/>
      <c r="J125" s="284"/>
      <c r="K125" s="284"/>
      <c r="L125" s="284"/>
      <c r="M125" s="284"/>
      <c r="N125" s="284"/>
      <c r="O125" s="284"/>
      <c r="P125" s="285"/>
    </row>
    <row r="126" spans="5:16" s="156" customFormat="1" ht="15.75" customHeight="1">
      <c r="E126" s="215" t="s">
        <v>146</v>
      </c>
      <c r="F126" s="230"/>
      <c r="G126" s="216" t="s">
        <v>157</v>
      </c>
      <c r="H126" s="320" t="s">
        <v>264</v>
      </c>
      <c r="I126" s="320"/>
      <c r="J126" s="320"/>
      <c r="K126" s="320"/>
      <c r="L126" s="320"/>
      <c r="M126" s="320"/>
      <c r="N126" s="320"/>
      <c r="O126" s="320"/>
      <c r="P126" s="321"/>
    </row>
    <row r="127" spans="5:16" s="31" customFormat="1" ht="15.75" customHeight="1">
      <c r="E127" s="217"/>
      <c r="F127" s="231"/>
      <c r="G127" s="218" t="s">
        <v>159</v>
      </c>
      <c r="H127" s="324" t="s">
        <v>265</v>
      </c>
      <c r="I127" s="324"/>
      <c r="J127" s="324"/>
      <c r="K127" s="324"/>
      <c r="L127" s="324"/>
      <c r="M127" s="324"/>
      <c r="N127" s="324"/>
      <c r="O127" s="324"/>
      <c r="P127" s="325"/>
    </row>
    <row r="128" spans="5:16" s="31" customFormat="1" ht="15.75" customHeight="1">
      <c r="E128" s="313" t="s">
        <v>147</v>
      </c>
      <c r="F128" s="232"/>
      <c r="G128" s="224" t="s">
        <v>157</v>
      </c>
      <c r="H128" s="318" t="s">
        <v>266</v>
      </c>
      <c r="I128" s="318"/>
      <c r="J128" s="318"/>
      <c r="K128" s="318"/>
      <c r="L128" s="318"/>
      <c r="M128" s="318"/>
      <c r="N128" s="318"/>
      <c r="O128" s="318"/>
      <c r="P128" s="319"/>
    </row>
    <row r="129" spans="5:16" s="31" customFormat="1" ht="15.75" customHeight="1">
      <c r="E129" s="314"/>
      <c r="F129" s="233"/>
      <c r="G129" s="225" t="s">
        <v>159</v>
      </c>
      <c r="H129" s="286" t="s">
        <v>267</v>
      </c>
      <c r="I129" s="286"/>
      <c r="J129" s="286"/>
      <c r="K129" s="286"/>
      <c r="L129" s="286"/>
      <c r="M129" s="286"/>
      <c r="N129" s="286"/>
      <c r="O129" s="286"/>
      <c r="P129" s="287"/>
    </row>
    <row r="130" spans="5:16" s="31" customFormat="1" ht="15.75" customHeight="1">
      <c r="E130" s="315"/>
      <c r="F130" s="234"/>
      <c r="G130" s="227" t="s">
        <v>160</v>
      </c>
      <c r="H130" s="316" t="s">
        <v>268</v>
      </c>
      <c r="I130" s="316"/>
      <c r="J130" s="316"/>
      <c r="K130" s="316"/>
      <c r="L130" s="316"/>
      <c r="M130" s="316"/>
      <c r="N130" s="316"/>
      <c r="O130" s="316"/>
      <c r="P130" s="317"/>
    </row>
    <row r="131" spans="3:16" s="31" customFormat="1" ht="12.75">
      <c r="C131" s="104"/>
      <c r="D131" s="104"/>
      <c r="E131" s="143"/>
      <c r="F131" s="144"/>
      <c r="G131" s="144"/>
      <c r="H131" s="144"/>
      <c r="I131" s="144"/>
      <c r="J131" s="144"/>
      <c r="K131" s="144"/>
      <c r="L131" s="144"/>
      <c r="M131" s="144"/>
      <c r="N131" s="144"/>
      <c r="O131" s="144"/>
      <c r="P131" s="144"/>
    </row>
    <row r="133" spans="1:5" ht="12.75">
      <c r="A133" s="4" t="s">
        <v>59</v>
      </c>
      <c r="B133" s="4"/>
      <c r="C133" s="4" t="s">
        <v>140</v>
      </c>
      <c r="D133" s="4"/>
      <c r="E133" s="4"/>
    </row>
    <row r="135" spans="3:16" s="31" customFormat="1" ht="23.25" customHeight="1">
      <c r="C135" s="306" t="s">
        <v>158</v>
      </c>
      <c r="D135" s="306"/>
      <c r="E135" s="306"/>
      <c r="F135" s="306"/>
      <c r="G135" s="306"/>
      <c r="H135" s="306"/>
      <c r="I135" s="306"/>
      <c r="J135" s="306"/>
      <c r="K135" s="306"/>
      <c r="L135" s="306"/>
      <c r="M135" s="306"/>
      <c r="N135" s="306"/>
      <c r="O135" s="306"/>
      <c r="P135" s="306"/>
    </row>
    <row r="136" spans="3:16" s="31" customFormat="1" ht="35.25" customHeight="1">
      <c r="C136" s="96" t="s">
        <v>157</v>
      </c>
      <c r="D136" s="96"/>
      <c r="E136" s="307" t="s">
        <v>244</v>
      </c>
      <c r="F136" s="307"/>
      <c r="G136" s="307"/>
      <c r="H136" s="307"/>
      <c r="I136" s="307"/>
      <c r="J136" s="307"/>
      <c r="K136" s="307"/>
      <c r="L136" s="307"/>
      <c r="M136" s="307"/>
      <c r="N136" s="307"/>
      <c r="O136" s="307"/>
      <c r="P136" s="307"/>
    </row>
    <row r="137" spans="3:16" s="31" customFormat="1" ht="33" customHeight="1">
      <c r="C137" s="96" t="s">
        <v>159</v>
      </c>
      <c r="D137" s="96"/>
      <c r="E137" s="307" t="s">
        <v>166</v>
      </c>
      <c r="F137" s="307"/>
      <c r="G137" s="307"/>
      <c r="H137" s="307"/>
      <c r="I137" s="307"/>
      <c r="J137" s="307"/>
      <c r="K137" s="307"/>
      <c r="L137" s="307"/>
      <c r="M137" s="307"/>
      <c r="N137" s="307"/>
      <c r="O137" s="307"/>
      <c r="P137" s="307"/>
    </row>
    <row r="138" spans="3:16" s="31" customFormat="1" ht="33" customHeight="1">
      <c r="C138" s="96" t="s">
        <v>160</v>
      </c>
      <c r="D138" s="96"/>
      <c r="E138" s="307" t="s">
        <v>205</v>
      </c>
      <c r="F138" s="307"/>
      <c r="G138" s="307"/>
      <c r="H138" s="307"/>
      <c r="I138" s="307"/>
      <c r="J138" s="307"/>
      <c r="K138" s="307"/>
      <c r="L138" s="307"/>
      <c r="M138" s="307"/>
      <c r="N138" s="307"/>
      <c r="O138" s="307"/>
      <c r="P138" s="307"/>
    </row>
    <row r="139" spans="3:16" s="31" customFormat="1" ht="33" customHeight="1">
      <c r="C139" s="96" t="s">
        <v>161</v>
      </c>
      <c r="D139" s="96"/>
      <c r="E139" s="307" t="s">
        <v>167</v>
      </c>
      <c r="F139" s="307"/>
      <c r="G139" s="307"/>
      <c r="H139" s="307"/>
      <c r="I139" s="307"/>
      <c r="J139" s="307"/>
      <c r="K139" s="307"/>
      <c r="L139" s="307"/>
      <c r="M139" s="307"/>
      <c r="N139" s="307"/>
      <c r="O139" s="307"/>
      <c r="P139" s="307"/>
    </row>
    <row r="140" spans="3:16" s="31" customFormat="1" ht="33" customHeight="1">
      <c r="C140" s="96" t="s">
        <v>162</v>
      </c>
      <c r="D140" s="96"/>
      <c r="E140" s="307" t="s">
        <v>163</v>
      </c>
      <c r="F140" s="307"/>
      <c r="G140" s="307"/>
      <c r="H140" s="307"/>
      <c r="I140" s="307"/>
      <c r="J140" s="307"/>
      <c r="K140" s="307"/>
      <c r="L140" s="307"/>
      <c r="M140" s="307"/>
      <c r="N140" s="307"/>
      <c r="O140" s="307"/>
      <c r="P140" s="307"/>
    </row>
    <row r="141" spans="3:16" s="31" customFormat="1" ht="15" customHeight="1">
      <c r="C141" s="96"/>
      <c r="D141" s="96"/>
      <c r="E141" s="104"/>
      <c r="F141" s="104"/>
      <c r="G141" s="104"/>
      <c r="H141" s="104"/>
      <c r="I141" s="104"/>
      <c r="J141" s="104"/>
      <c r="K141" s="104"/>
      <c r="L141" s="104"/>
      <c r="M141" s="104"/>
      <c r="N141" s="104"/>
      <c r="O141" s="104"/>
      <c r="P141" s="104"/>
    </row>
    <row r="142" spans="3:16" s="31" customFormat="1" ht="68.25" customHeight="1">
      <c r="C142" s="306" t="s">
        <v>212</v>
      </c>
      <c r="D142" s="306"/>
      <c r="E142" s="306"/>
      <c r="F142" s="306"/>
      <c r="G142" s="306"/>
      <c r="H142" s="306"/>
      <c r="I142" s="306"/>
      <c r="J142" s="306"/>
      <c r="K142" s="306"/>
      <c r="L142" s="306"/>
      <c r="M142" s="306"/>
      <c r="N142" s="306"/>
      <c r="O142" s="306"/>
      <c r="P142" s="306"/>
    </row>
    <row r="143" spans="3:16" s="31" customFormat="1" ht="12.75">
      <c r="C143" s="96"/>
      <c r="D143" s="96"/>
      <c r="E143" s="104"/>
      <c r="F143" s="104"/>
      <c r="G143" s="104"/>
      <c r="H143" s="104"/>
      <c r="I143" s="104"/>
      <c r="J143" s="104"/>
      <c r="K143" s="104"/>
      <c r="L143" s="104"/>
      <c r="M143" s="104"/>
      <c r="N143" s="104"/>
      <c r="O143" s="104"/>
      <c r="P143" s="104"/>
    </row>
    <row r="144" spans="3:16" s="31" customFormat="1" ht="26.25" customHeight="1">
      <c r="C144" s="306" t="s">
        <v>206</v>
      </c>
      <c r="D144" s="306"/>
      <c r="E144" s="306"/>
      <c r="F144" s="306"/>
      <c r="G144" s="306"/>
      <c r="H144" s="306"/>
      <c r="I144" s="306"/>
      <c r="J144" s="306"/>
      <c r="K144" s="306"/>
      <c r="L144" s="306"/>
      <c r="M144" s="306"/>
      <c r="N144" s="306"/>
      <c r="O144" s="306"/>
      <c r="P144" s="306"/>
    </row>
    <row r="147" spans="1:4" s="31" customFormat="1" ht="12.75">
      <c r="A147" s="30" t="s">
        <v>61</v>
      </c>
      <c r="C147" s="30" t="s">
        <v>65</v>
      </c>
      <c r="D147" s="30"/>
    </row>
    <row r="148" spans="1:4" s="31" customFormat="1" ht="10.5" customHeight="1">
      <c r="A148" s="30"/>
      <c r="C148" s="30"/>
      <c r="D148" s="30"/>
    </row>
    <row r="149" spans="1:3" s="31" customFormat="1" ht="12.75">
      <c r="A149" s="30"/>
      <c r="C149" s="31" t="s">
        <v>248</v>
      </c>
    </row>
    <row r="150" spans="1:16" s="31" customFormat="1" ht="12.75">
      <c r="A150" s="30"/>
      <c r="P150" s="184" t="s">
        <v>22</v>
      </c>
    </row>
    <row r="151" spans="1:16" s="31" customFormat="1" ht="12.75">
      <c r="A151" s="30"/>
      <c r="P151" s="184"/>
    </row>
    <row r="152" spans="1:16" s="31" customFormat="1" ht="12.75">
      <c r="A152" s="30"/>
      <c r="C152" s="31" t="s">
        <v>52</v>
      </c>
      <c r="E152" s="31" t="s">
        <v>176</v>
      </c>
      <c r="P152" s="184"/>
    </row>
    <row r="153" spans="1:16" s="31" customFormat="1" ht="12.75">
      <c r="A153" s="30"/>
      <c r="E153" s="31" t="s">
        <v>66</v>
      </c>
      <c r="P153" s="184"/>
    </row>
    <row r="154" spans="1:16" s="31" customFormat="1" ht="12.75">
      <c r="A154" s="30"/>
      <c r="E154" s="185" t="s">
        <v>132</v>
      </c>
      <c r="P154" s="186">
        <v>20360</v>
      </c>
    </row>
    <row r="155" spans="1:16" s="31" customFormat="1" ht="12.75">
      <c r="A155" s="30"/>
      <c r="E155" s="185"/>
      <c r="P155" s="186"/>
    </row>
    <row r="156" spans="1:16" s="31" customFormat="1" ht="12.75">
      <c r="A156" s="30"/>
      <c r="E156" s="31" t="s">
        <v>67</v>
      </c>
      <c r="P156" s="184"/>
    </row>
    <row r="157" spans="1:16" s="31" customFormat="1" ht="12.75">
      <c r="A157" s="30"/>
      <c r="E157" s="185" t="s">
        <v>132</v>
      </c>
      <c r="P157" s="187">
        <v>4704</v>
      </c>
    </row>
    <row r="158" spans="1:16" s="31" customFormat="1" ht="12.75">
      <c r="A158" s="30"/>
      <c r="N158" s="188" t="s">
        <v>215</v>
      </c>
      <c r="P158" s="189">
        <f>SUM(P154:P157)</f>
        <v>25064</v>
      </c>
    </row>
    <row r="159" spans="1:16" s="31" customFormat="1" ht="12.75">
      <c r="A159" s="30"/>
      <c r="P159" s="186"/>
    </row>
    <row r="160" spans="3:16" s="31" customFormat="1" ht="12.75">
      <c r="C160" s="31" t="s">
        <v>54</v>
      </c>
      <c r="E160" s="31" t="s">
        <v>177</v>
      </c>
      <c r="P160" s="32"/>
    </row>
    <row r="161" s="31" customFormat="1" ht="6" customHeight="1">
      <c r="P161" s="32"/>
    </row>
    <row r="162" spans="5:16" s="31" customFormat="1" ht="12.75">
      <c r="E162" s="31" t="s">
        <v>66</v>
      </c>
      <c r="P162" s="32" t="s">
        <v>134</v>
      </c>
    </row>
    <row r="163" spans="5:16" s="31" customFormat="1" ht="12.75">
      <c r="E163" s="185" t="s">
        <v>132</v>
      </c>
      <c r="P163" s="32">
        <f>307565-20360</f>
        <v>287205</v>
      </c>
    </row>
    <row r="164" spans="5:16" s="31" customFormat="1" ht="12.75">
      <c r="E164" s="185" t="s">
        <v>249</v>
      </c>
      <c r="P164" s="102">
        <v>36019</v>
      </c>
    </row>
    <row r="165" spans="5:16" s="31" customFormat="1" ht="12.75">
      <c r="E165" s="185" t="s">
        <v>250</v>
      </c>
      <c r="P165" s="99">
        <v>50667</v>
      </c>
    </row>
    <row r="166" s="31" customFormat="1" ht="12.75">
      <c r="P166" s="32">
        <f>SUM(P163:P165)</f>
        <v>373891</v>
      </c>
    </row>
    <row r="167" spans="5:16" s="31" customFormat="1" ht="12.75">
      <c r="E167" s="31" t="s">
        <v>67</v>
      </c>
      <c r="P167" s="32"/>
    </row>
    <row r="168" spans="5:16" s="31" customFormat="1" ht="12.75">
      <c r="E168" s="185" t="s">
        <v>132</v>
      </c>
      <c r="P168" s="102">
        <f>169704-4704</f>
        <v>165000</v>
      </c>
    </row>
    <row r="169" s="31" customFormat="1" ht="9" customHeight="1"/>
    <row r="170" spans="14:16" s="31" customFormat="1" ht="12.75">
      <c r="N170" s="188" t="s">
        <v>126</v>
      </c>
      <c r="O170" s="188"/>
      <c r="P170" s="190">
        <f>P166+P168</f>
        <v>538891</v>
      </c>
    </row>
    <row r="171" s="31" customFormat="1" ht="5.25" customHeight="1"/>
    <row r="172" spans="3:5" s="31" customFormat="1" ht="12.75">
      <c r="C172" s="31" t="s">
        <v>214</v>
      </c>
      <c r="E172" s="31" t="s">
        <v>184</v>
      </c>
    </row>
    <row r="173" s="31" customFormat="1" ht="6" customHeight="1"/>
    <row r="174" spans="5:16" s="31" customFormat="1" ht="12.75">
      <c r="E174" s="31" t="s">
        <v>66</v>
      </c>
      <c r="P174" s="32"/>
    </row>
    <row r="175" spans="5:16" s="31" customFormat="1" ht="12.75">
      <c r="E175" s="185" t="s">
        <v>132</v>
      </c>
      <c r="P175" s="32">
        <v>373132</v>
      </c>
    </row>
    <row r="176" spans="5:16" s="31" customFormat="1" ht="12.75">
      <c r="E176" s="185" t="s">
        <v>251</v>
      </c>
      <c r="P176" s="32">
        <v>25330</v>
      </c>
    </row>
    <row r="177" spans="5:16" s="31" customFormat="1" ht="12.75">
      <c r="E177" s="185" t="s">
        <v>133</v>
      </c>
      <c r="P177" s="99">
        <v>41641</v>
      </c>
    </row>
    <row r="178" s="31" customFormat="1" ht="12.75">
      <c r="P178" s="32">
        <f>SUM(P175:P177)</f>
        <v>440103</v>
      </c>
    </row>
    <row r="179" spans="5:16" s="31" customFormat="1" ht="12.75">
      <c r="E179" s="31" t="s">
        <v>67</v>
      </c>
      <c r="P179" s="32"/>
    </row>
    <row r="180" spans="5:16" s="31" customFormat="1" ht="12.75">
      <c r="E180" s="185" t="s">
        <v>132</v>
      </c>
      <c r="P180" s="32">
        <v>52500</v>
      </c>
    </row>
    <row r="181" spans="14:16" s="31" customFormat="1" ht="12.75">
      <c r="N181" s="188" t="s">
        <v>127</v>
      </c>
      <c r="O181" s="188"/>
      <c r="P181" s="190">
        <f>P178+P180</f>
        <v>492603</v>
      </c>
    </row>
    <row r="182" spans="5:16" s="156" customFormat="1" ht="14.25" customHeight="1">
      <c r="E182" s="191"/>
      <c r="P182" s="102"/>
    </row>
    <row r="183" spans="14:16" s="31" customFormat="1" ht="13.5" thickBot="1">
      <c r="N183" s="188" t="s">
        <v>128</v>
      </c>
      <c r="O183" s="188"/>
      <c r="P183" s="103">
        <f>P170+P181+P158</f>
        <v>1056558</v>
      </c>
    </row>
    <row r="184" ht="12.75">
      <c r="P184" s="102"/>
    </row>
    <row r="185" spans="1:16" ht="12.75">
      <c r="A185" s="4" t="s">
        <v>63</v>
      </c>
      <c r="B185" s="4"/>
      <c r="C185" s="4" t="s">
        <v>69</v>
      </c>
      <c r="D185" s="4"/>
      <c r="E185" s="4"/>
      <c r="P185" s="9"/>
    </row>
    <row r="186" ht="12.75">
      <c r="P186" s="9"/>
    </row>
    <row r="187" spans="3:16" s="31" customFormat="1" ht="30.75" customHeight="1">
      <c r="C187" s="306" t="s">
        <v>269</v>
      </c>
      <c r="D187" s="306"/>
      <c r="E187" s="306"/>
      <c r="F187" s="306"/>
      <c r="G187" s="306"/>
      <c r="H187" s="306"/>
      <c r="I187" s="306"/>
      <c r="J187" s="306"/>
      <c r="K187" s="306"/>
      <c r="L187" s="306"/>
      <c r="M187" s="306"/>
      <c r="N187" s="306"/>
      <c r="O187" s="306"/>
      <c r="P187" s="306"/>
    </row>
    <row r="188" spans="3:16" s="31" customFormat="1" ht="60" customHeight="1">
      <c r="C188" s="96"/>
      <c r="D188" s="96"/>
      <c r="E188" s="96"/>
      <c r="F188" s="96"/>
      <c r="G188" s="96"/>
      <c r="H188" s="96"/>
      <c r="I188" s="96"/>
      <c r="J188" s="96"/>
      <c r="K188" s="96"/>
      <c r="L188" s="157" t="s">
        <v>275</v>
      </c>
      <c r="N188" s="52" t="s">
        <v>34</v>
      </c>
      <c r="P188" s="52" t="s">
        <v>276</v>
      </c>
    </row>
    <row r="189" spans="3:16" s="31" customFormat="1" ht="12.75">
      <c r="C189" s="96"/>
      <c r="D189" s="96"/>
      <c r="E189" s="96"/>
      <c r="F189" s="96"/>
      <c r="G189" s="96"/>
      <c r="H189" s="96"/>
      <c r="I189" s="96"/>
      <c r="J189" s="96"/>
      <c r="K189" s="96"/>
      <c r="L189" s="158">
        <v>37127</v>
      </c>
      <c r="M189" s="70">
        <v>36433</v>
      </c>
      <c r="N189" s="70">
        <v>36707</v>
      </c>
      <c r="P189" s="70"/>
    </row>
    <row r="190" spans="3:16" s="31" customFormat="1" ht="12.75">
      <c r="C190" s="96"/>
      <c r="D190" s="96"/>
      <c r="E190" s="96"/>
      <c r="F190" s="96"/>
      <c r="G190" s="96"/>
      <c r="H190" s="96"/>
      <c r="I190" s="96"/>
      <c r="J190" s="96"/>
      <c r="K190" s="96"/>
      <c r="L190" s="159" t="s">
        <v>22</v>
      </c>
      <c r="M190" s="53" t="s">
        <v>22</v>
      </c>
      <c r="N190" s="53" t="s">
        <v>22</v>
      </c>
      <c r="P190" s="53" t="s">
        <v>22</v>
      </c>
    </row>
    <row r="191" spans="3:16" s="31" customFormat="1" ht="12.75">
      <c r="C191" s="96"/>
      <c r="D191" s="96"/>
      <c r="E191" s="96"/>
      <c r="F191" s="96"/>
      <c r="G191" s="96"/>
      <c r="H191" s="96"/>
      <c r="I191" s="96"/>
      <c r="J191" s="96"/>
      <c r="K191" s="96"/>
      <c r="L191" s="96"/>
      <c r="M191" s="96"/>
      <c r="N191" s="96"/>
      <c r="O191" s="96"/>
      <c r="P191" s="96"/>
    </row>
    <row r="192" spans="16:18" s="31" customFormat="1" ht="12.75">
      <c r="P192" s="236"/>
      <c r="R192" s="156"/>
    </row>
    <row r="193" spans="3:18" s="31" customFormat="1" ht="12.75">
      <c r="C193" s="31" t="s">
        <v>70</v>
      </c>
      <c r="L193" s="198">
        <v>2378</v>
      </c>
      <c r="N193" s="32">
        <v>2372</v>
      </c>
      <c r="P193" s="32">
        <f>L193-N193</f>
        <v>6</v>
      </c>
      <c r="R193" s="102"/>
    </row>
    <row r="194" spans="3:18" s="31" customFormat="1" ht="12.75">
      <c r="C194" s="31" t="s">
        <v>129</v>
      </c>
      <c r="L194" s="198">
        <v>975</v>
      </c>
      <c r="N194" s="32">
        <v>772</v>
      </c>
      <c r="P194" s="32">
        <f>L194-N194</f>
        <v>203</v>
      </c>
      <c r="R194" s="102"/>
    </row>
    <row r="195" spans="3:18" s="31" customFormat="1" ht="12.75">
      <c r="C195" s="31" t="s">
        <v>71</v>
      </c>
      <c r="L195" s="198">
        <v>7063</v>
      </c>
      <c r="N195" s="32">
        <v>2531</v>
      </c>
      <c r="P195" s="32">
        <f>L195-N195</f>
        <v>4532</v>
      </c>
      <c r="R195" s="102"/>
    </row>
    <row r="196" spans="12:18" s="31" customFormat="1" ht="13.5" thickBot="1">
      <c r="L196" s="209">
        <f>SUM(L193:L195)</f>
        <v>10416</v>
      </c>
      <c r="N196" s="103">
        <f>SUM(N193:N195)</f>
        <v>5675</v>
      </c>
      <c r="P196" s="103">
        <f>SUM(P193:P195)</f>
        <v>4741</v>
      </c>
      <c r="R196" s="102"/>
    </row>
    <row r="197" spans="16:18" ht="12.75">
      <c r="P197" s="9"/>
      <c r="R197" s="3"/>
    </row>
    <row r="198" ht="12.75">
      <c r="P198" s="9"/>
    </row>
    <row r="199" spans="1:16" ht="12.75">
      <c r="A199" s="30" t="s">
        <v>64</v>
      </c>
      <c r="B199" s="30"/>
      <c r="C199" s="30" t="s">
        <v>73</v>
      </c>
      <c r="D199" s="30"/>
      <c r="E199" s="30"/>
      <c r="F199" s="31"/>
      <c r="G199" s="31"/>
      <c r="H199" s="31"/>
      <c r="P199" s="9"/>
    </row>
    <row r="200" ht="12.75">
      <c r="P200" s="9"/>
    </row>
    <row r="201" spans="3:16" ht="18.75" customHeight="1">
      <c r="C201" s="272" t="s">
        <v>139</v>
      </c>
      <c r="D201" s="272"/>
      <c r="E201" s="272"/>
      <c r="F201" s="272"/>
      <c r="G201" s="272"/>
      <c r="H201" s="272"/>
      <c r="I201" s="272"/>
      <c r="J201" s="272"/>
      <c r="K201" s="272"/>
      <c r="L201" s="272"/>
      <c r="M201" s="272"/>
      <c r="N201" s="272"/>
      <c r="O201" s="272"/>
      <c r="P201" s="272"/>
    </row>
    <row r="202" spans="3:16" ht="12.75">
      <c r="C202" s="29"/>
      <c r="D202" s="29"/>
      <c r="E202" s="29"/>
      <c r="F202" s="29"/>
      <c r="G202" s="29"/>
      <c r="H202" s="29"/>
      <c r="I202" s="29"/>
      <c r="J202" s="29"/>
      <c r="K202" s="29"/>
      <c r="L202" s="29"/>
      <c r="M202" s="29"/>
      <c r="N202" s="29"/>
      <c r="O202" s="29"/>
      <c r="P202" s="29"/>
    </row>
    <row r="203" spans="3:16" ht="12.75">
      <c r="C203" s="29"/>
      <c r="D203" s="29"/>
      <c r="E203" s="29"/>
      <c r="F203" s="29"/>
      <c r="G203" s="29"/>
      <c r="H203" s="29"/>
      <c r="I203" s="29"/>
      <c r="J203" s="29"/>
      <c r="K203" s="29"/>
      <c r="L203" s="29"/>
      <c r="M203" s="29"/>
      <c r="N203" s="29"/>
      <c r="O203" s="29"/>
      <c r="P203" s="29"/>
    </row>
    <row r="204" spans="1:16" s="31" customFormat="1" ht="12.75">
      <c r="A204" s="30" t="s">
        <v>68</v>
      </c>
      <c r="B204" s="30"/>
      <c r="C204" s="30" t="s">
        <v>75</v>
      </c>
      <c r="D204" s="30"/>
      <c r="E204" s="30"/>
      <c r="P204" s="32"/>
    </row>
    <row r="205" s="31" customFormat="1" ht="12.75">
      <c r="P205" s="32"/>
    </row>
    <row r="206" spans="3:16" s="31" customFormat="1" ht="56.25" customHeight="1">
      <c r="C206" s="306" t="s">
        <v>208</v>
      </c>
      <c r="D206" s="306"/>
      <c r="E206" s="306"/>
      <c r="F206" s="306"/>
      <c r="G206" s="306"/>
      <c r="H206" s="306"/>
      <c r="I206" s="306"/>
      <c r="J206" s="306"/>
      <c r="K206" s="306"/>
      <c r="L206" s="306"/>
      <c r="M206" s="306"/>
      <c r="N206" s="306"/>
      <c r="O206" s="306"/>
      <c r="P206" s="306"/>
    </row>
    <row r="207" spans="3:16" s="31" customFormat="1" ht="12.75">
      <c r="C207" s="96"/>
      <c r="D207" s="96"/>
      <c r="E207" s="96"/>
      <c r="F207" s="96"/>
      <c r="G207" s="96"/>
      <c r="H207" s="96"/>
      <c r="I207" s="96"/>
      <c r="J207" s="96"/>
      <c r="K207" s="96"/>
      <c r="L207" s="96"/>
      <c r="M207" s="96"/>
      <c r="N207" s="96"/>
      <c r="O207" s="96"/>
      <c r="P207" s="96"/>
    </row>
    <row r="208" spans="3:16" s="31" customFormat="1" ht="81.75" customHeight="1">
      <c r="C208" s="306" t="s">
        <v>252</v>
      </c>
      <c r="D208" s="306"/>
      <c r="E208" s="306"/>
      <c r="F208" s="306"/>
      <c r="G208" s="306"/>
      <c r="H208" s="306"/>
      <c r="I208" s="306"/>
      <c r="J208" s="306"/>
      <c r="K208" s="306"/>
      <c r="L208" s="306"/>
      <c r="M208" s="306"/>
      <c r="N208" s="306"/>
      <c r="O208" s="306"/>
      <c r="P208" s="306"/>
    </row>
    <row r="209" spans="3:16" ht="12.75">
      <c r="C209" s="29"/>
      <c r="D209" s="29"/>
      <c r="E209" s="29"/>
      <c r="F209" s="29"/>
      <c r="G209" s="29"/>
      <c r="H209" s="29"/>
      <c r="I209" s="29"/>
      <c r="J209" s="29"/>
      <c r="K209" s="29"/>
      <c r="L209" s="29"/>
      <c r="M209" s="29"/>
      <c r="N209" s="29"/>
      <c r="O209" s="29"/>
      <c r="P209" s="29"/>
    </row>
    <row r="210" ht="12.75">
      <c r="P210" s="9"/>
    </row>
    <row r="211" spans="1:16" ht="12.75">
      <c r="A211" s="4" t="s">
        <v>72</v>
      </c>
      <c r="B211" s="4"/>
      <c r="C211" s="4" t="s">
        <v>77</v>
      </c>
      <c r="D211" s="4"/>
      <c r="E211" s="4"/>
      <c r="P211" s="9"/>
    </row>
    <row r="212" spans="1:16" ht="12.75">
      <c r="A212" s="4"/>
      <c r="B212" s="4"/>
      <c r="C212" s="4"/>
      <c r="D212" s="4"/>
      <c r="E212" s="4"/>
      <c r="P212" s="9"/>
    </row>
    <row r="213" spans="1:15" s="31" customFormat="1" ht="12.75">
      <c r="A213" s="30"/>
      <c r="B213" s="30"/>
      <c r="C213" s="30"/>
      <c r="D213" s="30"/>
      <c r="E213" s="30"/>
      <c r="G213" s="270" t="s">
        <v>253</v>
      </c>
      <c r="H213" s="270"/>
      <c r="I213" s="270"/>
      <c r="J213" s="270"/>
      <c r="K213" s="193"/>
      <c r="L213" s="194" t="s">
        <v>254</v>
      </c>
      <c r="M213" s="193"/>
      <c r="N213" s="193"/>
      <c r="O213" s="193"/>
    </row>
    <row r="214" spans="5:13" s="31" customFormat="1" ht="38.25">
      <c r="E214" s="156"/>
      <c r="F214" s="156"/>
      <c r="G214" s="271" t="s">
        <v>225</v>
      </c>
      <c r="H214" s="271"/>
      <c r="I214" s="195"/>
      <c r="J214" s="195" t="s">
        <v>200</v>
      </c>
      <c r="K214" s="195"/>
      <c r="L214" s="196" t="s">
        <v>201</v>
      </c>
      <c r="M214" s="195"/>
    </row>
    <row r="215" spans="5:13" s="31" customFormat="1" ht="12.75">
      <c r="E215" s="156"/>
      <c r="F215" s="156"/>
      <c r="G215" s="156"/>
      <c r="H215" s="197" t="s">
        <v>22</v>
      </c>
      <c r="I215" s="197"/>
      <c r="J215" s="197" t="s">
        <v>22</v>
      </c>
      <c r="K215" s="197"/>
      <c r="L215" s="197" t="s">
        <v>22</v>
      </c>
      <c r="M215" s="197"/>
    </row>
    <row r="216" spans="5:13" s="31" customFormat="1" ht="12.75">
      <c r="E216" s="156"/>
      <c r="F216" s="156"/>
      <c r="G216" s="156"/>
      <c r="H216" s="197"/>
      <c r="I216" s="197"/>
      <c r="J216" s="197"/>
      <c r="K216" s="197"/>
      <c r="L216" s="197"/>
      <c r="M216" s="197"/>
    </row>
    <row r="217" spans="3:18" s="31" customFormat="1" ht="12.75">
      <c r="C217" s="31" t="s">
        <v>78</v>
      </c>
      <c r="G217" s="292">
        <f>'[4]Summary'!$H8</f>
        <v>486666</v>
      </c>
      <c r="H217" s="292"/>
      <c r="I217" s="199"/>
      <c r="J217" s="198">
        <f>'[4]Summary'!$H25</f>
        <v>117791</v>
      </c>
      <c r="K217" s="137"/>
      <c r="L217" s="198">
        <f>'[4]Summary'!$H38</f>
        <v>1860280</v>
      </c>
      <c r="R217" s="200"/>
    </row>
    <row r="218" spans="3:18" s="31" customFormat="1" ht="12.75">
      <c r="C218" s="31" t="s">
        <v>192</v>
      </c>
      <c r="G218" s="264">
        <f>'[4]Summary'!$H9</f>
        <v>423536</v>
      </c>
      <c r="H218" s="265"/>
      <c r="I218" s="199"/>
      <c r="J218" s="201">
        <f>'[4]Summary'!$H26</f>
        <v>186283</v>
      </c>
      <c r="K218" s="137"/>
      <c r="L218" s="201">
        <f>'[4]Summary'!$H39</f>
        <v>1128208</v>
      </c>
      <c r="R218" s="200"/>
    </row>
    <row r="219" spans="3:18" s="31" customFormat="1" ht="12.75">
      <c r="C219" s="31" t="s">
        <v>193</v>
      </c>
      <c r="G219" s="266">
        <f>'[4]Summary'!$H10</f>
        <v>47162</v>
      </c>
      <c r="H219" s="267"/>
      <c r="I219" s="199"/>
      <c r="J219" s="202">
        <f>'[4]Summary'!$H27</f>
        <v>20609</v>
      </c>
      <c r="K219" s="137"/>
      <c r="L219" s="202">
        <f>'[4]Summary'!$H40</f>
        <v>539018</v>
      </c>
      <c r="R219" s="200"/>
    </row>
    <row r="220" spans="3:18" s="31" customFormat="1" ht="12.75">
      <c r="C220" s="308" t="s">
        <v>142</v>
      </c>
      <c r="D220" s="308"/>
      <c r="E220" s="308"/>
      <c r="G220" s="293">
        <f>SUM(G218:H219)</f>
        <v>470698</v>
      </c>
      <c r="H220" s="293"/>
      <c r="I220" s="137">
        <f>SUM(I218:I219)</f>
        <v>0</v>
      </c>
      <c r="J220" s="198">
        <f>SUM(J218:J219)</f>
        <v>206892</v>
      </c>
      <c r="K220" s="137"/>
      <c r="L220" s="198">
        <f>SUM(L218:L219)</f>
        <v>1667226</v>
      </c>
      <c r="R220" s="200"/>
    </row>
    <row r="221" spans="3:18" s="31" customFormat="1" ht="12.75">
      <c r="C221" s="31" t="s">
        <v>79</v>
      </c>
      <c r="G221" s="292">
        <f>'[4]Summary'!$H12</f>
        <v>863462</v>
      </c>
      <c r="H221" s="292"/>
      <c r="I221" s="199"/>
      <c r="J221" s="198">
        <f>'[4]Summary'!$H29</f>
        <v>85014</v>
      </c>
      <c r="K221" s="137"/>
      <c r="L221" s="198">
        <f>'[4]Summary'!$H42</f>
        <v>665394</v>
      </c>
      <c r="R221" s="200"/>
    </row>
    <row r="222" spans="3:18" s="31" customFormat="1" ht="12.75">
      <c r="C222" s="31" t="s">
        <v>80</v>
      </c>
      <c r="G222" s="268">
        <f>'[4]Summary'!$H13</f>
        <v>51282</v>
      </c>
      <c r="H222" s="268"/>
      <c r="I222" s="30"/>
      <c r="J222" s="203">
        <f>'[4]Summary'!$H30</f>
        <v>98524</v>
      </c>
      <c r="K222" s="137"/>
      <c r="L222" s="203">
        <f>'[4]Summary'!$H43</f>
        <v>461732</v>
      </c>
      <c r="R222" s="200"/>
    </row>
    <row r="223" spans="7:18" s="31" customFormat="1" ht="12.75">
      <c r="G223" s="293">
        <f>SUM(G217:H222)-G220</f>
        <v>1872108</v>
      </c>
      <c r="H223" s="293"/>
      <c r="I223" s="198">
        <f>SUM(I217:I222)-I220</f>
        <v>0</v>
      </c>
      <c r="J223" s="198">
        <f>SUM(J217:J222)-J220</f>
        <v>508221</v>
      </c>
      <c r="K223" s="137"/>
      <c r="L223" s="198">
        <f>SUM(L217:L222)-L220</f>
        <v>4654632</v>
      </c>
      <c r="R223" s="204"/>
    </row>
    <row r="224" spans="3:12" s="31" customFormat="1" ht="12.75">
      <c r="C224" s="31" t="s">
        <v>202</v>
      </c>
      <c r="G224" s="292">
        <f>'[4]Summary'!$H15</f>
        <v>-255460</v>
      </c>
      <c r="H224" s="292"/>
      <c r="I224" s="30"/>
      <c r="J224" s="198">
        <v>0</v>
      </c>
      <c r="K224" s="137"/>
      <c r="L224" s="198">
        <v>0</v>
      </c>
    </row>
    <row r="225" spans="3:12" s="208" customFormat="1" ht="27" customHeight="1">
      <c r="C225" s="269" t="s">
        <v>81</v>
      </c>
      <c r="D225" s="269"/>
      <c r="E225" s="269"/>
      <c r="F225" s="269"/>
      <c r="G225" s="263">
        <f>'[4]Summary'!$H16</f>
        <v>-325070</v>
      </c>
      <c r="H225" s="263"/>
      <c r="I225" s="206"/>
      <c r="J225" s="205">
        <v>0</v>
      </c>
      <c r="K225" s="207"/>
      <c r="L225" s="205">
        <v>0</v>
      </c>
    </row>
    <row r="226" spans="3:12" s="31" customFormat="1" ht="12.75">
      <c r="C226" s="31" t="s">
        <v>194</v>
      </c>
      <c r="G226" s="292">
        <v>0</v>
      </c>
      <c r="H226" s="292"/>
      <c r="I226" s="30"/>
      <c r="J226" s="198">
        <f>'[4]Summary'!$H$32</f>
        <v>-45007</v>
      </c>
      <c r="K226" s="137"/>
      <c r="L226" s="198">
        <v>0</v>
      </c>
    </row>
    <row r="227" spans="3:12" s="208" customFormat="1" ht="29.25" customHeight="1">
      <c r="C227" s="269" t="s">
        <v>165</v>
      </c>
      <c r="D227" s="269"/>
      <c r="E227" s="269"/>
      <c r="F227" s="269"/>
      <c r="G227" s="263">
        <v>0</v>
      </c>
      <c r="H227" s="263"/>
      <c r="I227" s="206"/>
      <c r="J227" s="198">
        <f>'[4]Summary'!$H$33</f>
        <v>-4752</v>
      </c>
      <c r="K227" s="207"/>
      <c r="L227" s="205">
        <v>0</v>
      </c>
    </row>
    <row r="228" spans="7:12" s="31" customFormat="1" ht="13.5" thickBot="1">
      <c r="G228" s="273">
        <f>SUM(G223:H227)</f>
        <v>1291578</v>
      </c>
      <c r="H228" s="273"/>
      <c r="I228" s="30"/>
      <c r="J228" s="209">
        <f>SUM(J223:J227)</f>
        <v>458462</v>
      </c>
      <c r="K228" s="137"/>
      <c r="L228" s="209">
        <f>SUM(L223:L227)</f>
        <v>4654632</v>
      </c>
    </row>
    <row r="229" spans="8:16" s="31" customFormat="1" ht="12.75">
      <c r="H229" s="32"/>
      <c r="K229" s="156"/>
      <c r="P229" s="32"/>
    </row>
    <row r="230" spans="11:16" s="31" customFormat="1" ht="12.75">
      <c r="K230" s="156"/>
      <c r="P230" s="32"/>
    </row>
    <row r="231" spans="2:16" s="31" customFormat="1" ht="12.75">
      <c r="B231" s="30"/>
      <c r="C231" s="30"/>
      <c r="D231" s="30"/>
      <c r="E231" s="30"/>
      <c r="G231" s="270" t="s">
        <v>255</v>
      </c>
      <c r="H231" s="270"/>
      <c r="I231" s="270"/>
      <c r="J231" s="270"/>
      <c r="K231" s="193"/>
      <c r="L231" s="194" t="s">
        <v>256</v>
      </c>
      <c r="M231" s="192"/>
      <c r="N231" s="193"/>
      <c r="O231" s="193"/>
      <c r="P231" s="210"/>
    </row>
    <row r="232" spans="5:16" s="31" customFormat="1" ht="38.25">
      <c r="E232" s="156"/>
      <c r="F232" s="156"/>
      <c r="G232" s="271" t="s">
        <v>8</v>
      </c>
      <c r="H232" s="271"/>
      <c r="I232" s="195"/>
      <c r="J232" s="195" t="s">
        <v>200</v>
      </c>
      <c r="K232" s="195"/>
      <c r="L232" s="196" t="s">
        <v>201</v>
      </c>
      <c r="M232" s="195"/>
      <c r="N232" s="195"/>
      <c r="O232" s="195"/>
      <c r="P232" s="196"/>
    </row>
    <row r="233" spans="5:16" s="31" customFormat="1" ht="12.75">
      <c r="E233" s="156"/>
      <c r="F233" s="156"/>
      <c r="G233" s="274" t="s">
        <v>22</v>
      </c>
      <c r="H233" s="274"/>
      <c r="I233" s="197"/>
      <c r="J233" s="197" t="s">
        <v>22</v>
      </c>
      <c r="K233" s="197"/>
      <c r="L233" s="197" t="s">
        <v>22</v>
      </c>
      <c r="M233" s="197"/>
      <c r="N233" s="197"/>
      <c r="O233" s="197"/>
      <c r="P233" s="197"/>
    </row>
    <row r="234" spans="5:16" s="31" customFormat="1" ht="12.75">
      <c r="E234" s="156"/>
      <c r="F234" s="156"/>
      <c r="G234" s="156"/>
      <c r="H234" s="197"/>
      <c r="I234" s="197"/>
      <c r="J234" s="197"/>
      <c r="K234" s="197"/>
      <c r="L234" s="197"/>
      <c r="M234" s="197"/>
      <c r="N234" s="197"/>
      <c r="O234" s="197"/>
      <c r="P234" s="197"/>
    </row>
    <row r="235" spans="3:16" s="31" customFormat="1" ht="12.75">
      <c r="C235" s="31" t="s">
        <v>78</v>
      </c>
      <c r="G235" s="275">
        <v>580495</v>
      </c>
      <c r="H235" s="275"/>
      <c r="J235" s="32">
        <v>220615</v>
      </c>
      <c r="K235" s="102"/>
      <c r="L235" s="32">
        <f>1734555+15973</f>
        <v>1750528</v>
      </c>
      <c r="N235" s="102"/>
      <c r="O235" s="102"/>
      <c r="P235" s="102"/>
    </row>
    <row r="236" spans="3:16" s="31" customFormat="1" ht="12.75">
      <c r="C236" s="31" t="s">
        <v>192</v>
      </c>
      <c r="G236" s="262">
        <v>418878</v>
      </c>
      <c r="H236" s="326"/>
      <c r="J236" s="211">
        <v>199101</v>
      </c>
      <c r="K236" s="102"/>
      <c r="L236" s="211">
        <f>1087180+95+28335</f>
        <v>1115610</v>
      </c>
      <c r="N236" s="102"/>
      <c r="O236" s="102"/>
      <c r="P236" s="102"/>
    </row>
    <row r="237" spans="3:16" s="31" customFormat="1" ht="12.75">
      <c r="C237" s="31" t="s">
        <v>193</v>
      </c>
      <c r="G237" s="276">
        <v>36326</v>
      </c>
      <c r="H237" s="277"/>
      <c r="J237" s="212">
        <v>10257</v>
      </c>
      <c r="K237" s="102"/>
      <c r="L237" s="212">
        <f>465002+2532-28335</f>
        <v>439199</v>
      </c>
      <c r="N237" s="102"/>
      <c r="O237" s="102"/>
      <c r="P237" s="102"/>
    </row>
    <row r="238" spans="3:16" s="31" customFormat="1" ht="12.75">
      <c r="C238" s="308" t="s">
        <v>142</v>
      </c>
      <c r="D238" s="308"/>
      <c r="E238" s="308"/>
      <c r="G238" s="275">
        <f>SUM(G236:H237)</f>
        <v>455204</v>
      </c>
      <c r="H238" s="275"/>
      <c r="J238" s="32">
        <f>SUM(J236:J237)</f>
        <v>209358</v>
      </c>
      <c r="K238" s="102"/>
      <c r="L238" s="32">
        <f>SUM(L236:L237)</f>
        <v>1554809</v>
      </c>
      <c r="N238" s="102"/>
      <c r="O238" s="102"/>
      <c r="P238" s="102"/>
    </row>
    <row r="239" spans="3:16" s="31" customFormat="1" ht="12.75">
      <c r="C239" s="31" t="s">
        <v>79</v>
      </c>
      <c r="G239" s="275">
        <v>820648</v>
      </c>
      <c r="H239" s="275"/>
      <c r="J239" s="32">
        <v>56269</v>
      </c>
      <c r="K239" s="102"/>
      <c r="L239" s="32">
        <v>599573</v>
      </c>
      <c r="N239" s="102"/>
      <c r="O239" s="102"/>
      <c r="P239" s="102"/>
    </row>
    <row r="240" spans="3:16" s="31" customFormat="1" ht="12.75">
      <c r="C240" s="31" t="s">
        <v>80</v>
      </c>
      <c r="G240" s="279">
        <v>34458</v>
      </c>
      <c r="H240" s="279"/>
      <c r="J240" s="99">
        <v>51711</v>
      </c>
      <c r="K240" s="102"/>
      <c r="L240" s="99">
        <f>456037+1073</f>
        <v>457110</v>
      </c>
      <c r="N240" s="102"/>
      <c r="O240" s="102"/>
      <c r="P240" s="102"/>
    </row>
    <row r="241" spans="7:16" s="31" customFormat="1" ht="12.75">
      <c r="G241" s="275">
        <f>SUM(G235:H240)-G238</f>
        <v>1890805</v>
      </c>
      <c r="H241" s="275"/>
      <c r="J241" s="32">
        <f>SUM(J235:J240)-J238</f>
        <v>537953</v>
      </c>
      <c r="K241" s="102"/>
      <c r="L241" s="32">
        <f>SUM(L235:L240)-L238</f>
        <v>4362020</v>
      </c>
      <c r="N241" s="102"/>
      <c r="O241" s="102"/>
      <c r="P241" s="102"/>
    </row>
    <row r="242" spans="3:16" s="31" customFormat="1" ht="12.75">
      <c r="C242" s="31" t="s">
        <v>202</v>
      </c>
      <c r="G242" s="275">
        <v>-245097</v>
      </c>
      <c r="H242" s="275"/>
      <c r="J242" s="32">
        <v>0</v>
      </c>
      <c r="K242" s="102"/>
      <c r="L242" s="32">
        <v>0</v>
      </c>
      <c r="N242" s="102"/>
      <c r="O242" s="102"/>
      <c r="P242" s="102"/>
    </row>
    <row r="243" spans="3:16" s="208" customFormat="1" ht="24.75" customHeight="1">
      <c r="C243" s="269" t="s">
        <v>81</v>
      </c>
      <c r="D243" s="269"/>
      <c r="E243" s="269"/>
      <c r="F243" s="269"/>
      <c r="G243" s="280">
        <v>-339023</v>
      </c>
      <c r="H243" s="280"/>
      <c r="J243" s="213">
        <v>0</v>
      </c>
      <c r="K243" s="214"/>
      <c r="L243" s="213">
        <v>0</v>
      </c>
      <c r="N243" s="214"/>
      <c r="O243" s="214"/>
      <c r="P243" s="214"/>
    </row>
    <row r="244" spans="3:16" s="31" customFormat="1" ht="15" customHeight="1">
      <c r="C244" s="31" t="s">
        <v>194</v>
      </c>
      <c r="G244" s="275">
        <v>0</v>
      </c>
      <c r="H244" s="275"/>
      <c r="J244" s="32">
        <v>-35147</v>
      </c>
      <c r="K244" s="102"/>
      <c r="L244" s="32">
        <v>0</v>
      </c>
      <c r="N244" s="102"/>
      <c r="O244" s="102"/>
      <c r="P244" s="102"/>
    </row>
    <row r="245" spans="3:16" s="31" customFormat="1" ht="27.75" customHeight="1">
      <c r="C245" s="269" t="s">
        <v>165</v>
      </c>
      <c r="D245" s="269"/>
      <c r="E245" s="269"/>
      <c r="F245" s="269"/>
      <c r="G245" s="275">
        <v>0</v>
      </c>
      <c r="H245" s="275"/>
      <c r="I245" s="275"/>
      <c r="J245" s="32">
        <v>-1159</v>
      </c>
      <c r="K245" s="102"/>
      <c r="L245" s="32">
        <v>0</v>
      </c>
      <c r="N245" s="102"/>
      <c r="O245" s="102"/>
      <c r="P245" s="102"/>
    </row>
    <row r="246" spans="7:16" s="31" customFormat="1" ht="13.5" thickBot="1">
      <c r="G246" s="260">
        <f>SUM(G241:I245)</f>
        <v>1306685</v>
      </c>
      <c r="H246" s="260"/>
      <c r="J246" s="103">
        <f>SUM(J241:J245)</f>
        <v>501647</v>
      </c>
      <c r="K246" s="102"/>
      <c r="L246" s="103">
        <f>SUM(L241:L245)</f>
        <v>4362020</v>
      </c>
      <c r="N246" s="102"/>
      <c r="O246" s="102"/>
      <c r="P246" s="102"/>
    </row>
    <row r="247" spans="11:16" ht="12.75">
      <c r="K247" s="3"/>
      <c r="N247" s="3"/>
      <c r="O247" s="3"/>
      <c r="P247" s="112"/>
    </row>
    <row r="248" ht="5.25" customHeight="1">
      <c r="P248" s="9"/>
    </row>
    <row r="249" spans="1:16" ht="28.5" customHeight="1">
      <c r="A249" s="26" t="s">
        <v>74</v>
      </c>
      <c r="B249" s="4"/>
      <c r="C249" s="258" t="s">
        <v>283</v>
      </c>
      <c r="D249" s="258"/>
      <c r="E249" s="259"/>
      <c r="F249" s="259"/>
      <c r="G249" s="259"/>
      <c r="H249" s="259"/>
      <c r="I249" s="259"/>
      <c r="J249" s="259"/>
      <c r="K249" s="259"/>
      <c r="L249" s="259"/>
      <c r="M249" s="259"/>
      <c r="N249" s="259"/>
      <c r="O249" s="259"/>
      <c r="P249" s="259"/>
    </row>
    <row r="250" ht="12.75">
      <c r="P250" s="9"/>
    </row>
    <row r="251" spans="3:16" s="31" customFormat="1" ht="28.5" customHeight="1">
      <c r="C251" s="306" t="s">
        <v>257</v>
      </c>
      <c r="D251" s="306"/>
      <c r="E251" s="306"/>
      <c r="F251" s="306"/>
      <c r="G251" s="306"/>
      <c r="H251" s="306"/>
      <c r="I251" s="306"/>
      <c r="J251" s="306"/>
      <c r="K251" s="306"/>
      <c r="L251" s="306"/>
      <c r="M251" s="306"/>
      <c r="N251" s="306"/>
      <c r="O251" s="306"/>
      <c r="P251" s="306"/>
    </row>
    <row r="252" s="31" customFormat="1" ht="12.75">
      <c r="P252" s="32"/>
    </row>
    <row r="253" spans="8:16" ht="12.75">
      <c r="H253" s="1" t="s">
        <v>134</v>
      </c>
      <c r="P253" s="9"/>
    </row>
    <row r="254" spans="1:16" ht="12.75">
      <c r="A254" s="30" t="s">
        <v>76</v>
      </c>
      <c r="B254" s="30"/>
      <c r="C254" s="30" t="s">
        <v>130</v>
      </c>
      <c r="D254" s="30"/>
      <c r="E254" s="30"/>
      <c r="F254" s="31"/>
      <c r="G254" s="31"/>
      <c r="H254" s="31"/>
      <c r="I254" s="31"/>
      <c r="J254" s="31"/>
      <c r="K254" s="31"/>
      <c r="L254" s="31"/>
      <c r="M254" s="31"/>
      <c r="N254" s="31"/>
      <c r="O254" s="31"/>
      <c r="P254" s="32"/>
    </row>
    <row r="255" ht="12.75">
      <c r="P255" s="9"/>
    </row>
    <row r="256" spans="3:16" s="31" customFormat="1" ht="79.5" customHeight="1">
      <c r="C256" s="306" t="s">
        <v>350</v>
      </c>
      <c r="D256" s="306"/>
      <c r="E256" s="306"/>
      <c r="F256" s="306"/>
      <c r="G256" s="306"/>
      <c r="H256" s="306"/>
      <c r="I256" s="306"/>
      <c r="J256" s="306"/>
      <c r="K256" s="306"/>
      <c r="L256" s="306"/>
      <c r="M256" s="306"/>
      <c r="N256" s="306"/>
      <c r="O256" s="306"/>
      <c r="P256" s="306"/>
    </row>
    <row r="257" spans="3:16" s="31" customFormat="1" ht="12.75">
      <c r="C257" s="96"/>
      <c r="D257" s="96"/>
      <c r="E257" s="96"/>
      <c r="F257" s="96"/>
      <c r="G257" s="96"/>
      <c r="H257" s="96"/>
      <c r="I257" s="96"/>
      <c r="J257" s="96"/>
      <c r="K257" s="96"/>
      <c r="L257" s="96"/>
      <c r="M257" s="96"/>
      <c r="N257" s="96"/>
      <c r="O257" s="96"/>
      <c r="P257" s="96"/>
    </row>
    <row r="258" spans="3:16" s="31" customFormat="1" ht="42" customHeight="1">
      <c r="C258" s="306" t="s">
        <v>324</v>
      </c>
      <c r="D258" s="306"/>
      <c r="E258" s="306"/>
      <c r="F258" s="306"/>
      <c r="G258" s="306"/>
      <c r="H258" s="306"/>
      <c r="I258" s="306"/>
      <c r="J258" s="306"/>
      <c r="K258" s="306"/>
      <c r="L258" s="306"/>
      <c r="M258" s="306"/>
      <c r="N258" s="306"/>
      <c r="O258" s="306"/>
      <c r="P258" s="306"/>
    </row>
    <row r="259" spans="3:17" s="31" customFormat="1" ht="12.75">
      <c r="C259" s="306"/>
      <c r="D259" s="306"/>
      <c r="E259" s="306"/>
      <c r="F259" s="306"/>
      <c r="G259" s="306"/>
      <c r="H259" s="306"/>
      <c r="I259" s="306"/>
      <c r="J259" s="306"/>
      <c r="K259" s="306"/>
      <c r="L259" s="306"/>
      <c r="M259" s="306"/>
      <c r="N259" s="306"/>
      <c r="O259" s="306"/>
      <c r="P259" s="306"/>
      <c r="Q259" s="306"/>
    </row>
    <row r="260" spans="3:17" s="31" customFormat="1" ht="37.5" customHeight="1">
      <c r="C260" s="306" t="s">
        <v>258</v>
      </c>
      <c r="D260" s="306"/>
      <c r="E260" s="306"/>
      <c r="F260" s="306"/>
      <c r="G260" s="306"/>
      <c r="H260" s="306"/>
      <c r="I260" s="306"/>
      <c r="J260" s="306"/>
      <c r="K260" s="306"/>
      <c r="L260" s="306"/>
      <c r="M260" s="306"/>
      <c r="N260" s="306"/>
      <c r="O260" s="306"/>
      <c r="P260" s="306"/>
      <c r="Q260" s="96"/>
    </row>
    <row r="261" spans="3:17" s="31" customFormat="1" ht="12.75">
      <c r="C261" s="96"/>
      <c r="D261" s="96"/>
      <c r="E261" s="96"/>
      <c r="F261" s="96"/>
      <c r="G261" s="96"/>
      <c r="H261" s="96"/>
      <c r="I261" s="96"/>
      <c r="J261" s="96"/>
      <c r="K261" s="96"/>
      <c r="L261" s="96"/>
      <c r="M261" s="96"/>
      <c r="N261" s="96"/>
      <c r="O261" s="96"/>
      <c r="P261" s="96"/>
      <c r="Q261" s="96"/>
    </row>
    <row r="262" spans="3:17" s="30" customFormat="1" ht="12.75">
      <c r="C262" s="155"/>
      <c r="D262" s="155"/>
      <c r="E262" s="155"/>
      <c r="F262" s="155"/>
      <c r="G262" s="155"/>
      <c r="H262" s="155"/>
      <c r="I262" s="155"/>
      <c r="J262" s="155"/>
      <c r="K262" s="155"/>
      <c r="L262" s="155"/>
      <c r="M262" s="155"/>
      <c r="N262" s="155"/>
      <c r="O262" s="155"/>
      <c r="P262" s="155"/>
      <c r="Q262" s="155"/>
    </row>
    <row r="263" spans="1:17" s="30" customFormat="1" ht="12.75">
      <c r="A263" s="30" t="s">
        <v>82</v>
      </c>
      <c r="C263" s="30" t="s">
        <v>333</v>
      </c>
      <c r="E263" s="155"/>
      <c r="F263" s="155"/>
      <c r="G263" s="155"/>
      <c r="H263" s="155"/>
      <c r="I263" s="155"/>
      <c r="J263" s="155"/>
      <c r="K263" s="155"/>
      <c r="L263" s="155"/>
      <c r="M263" s="155"/>
      <c r="N263" s="155"/>
      <c r="O263" s="155"/>
      <c r="P263" s="155"/>
      <c r="Q263" s="155"/>
    </row>
    <row r="264" spans="3:17" s="31" customFormat="1" ht="12.75">
      <c r="C264" s="96"/>
      <c r="D264" s="96"/>
      <c r="E264" s="96"/>
      <c r="F264" s="96"/>
      <c r="G264" s="96"/>
      <c r="H264" s="96"/>
      <c r="I264" s="96"/>
      <c r="J264" s="96"/>
      <c r="K264" s="96"/>
      <c r="L264" s="96"/>
      <c r="M264" s="96"/>
      <c r="N264" s="96"/>
      <c r="O264" s="96"/>
      <c r="P264" s="96"/>
      <c r="Q264" s="96"/>
    </row>
    <row r="265" spans="3:17" s="31" customFormat="1" ht="12.75" customHeight="1">
      <c r="C265" s="155" t="s">
        <v>52</v>
      </c>
      <c r="D265" s="278" t="s">
        <v>0</v>
      </c>
      <c r="E265" s="278"/>
      <c r="F265" s="278"/>
      <c r="G265" s="278"/>
      <c r="H265" s="278"/>
      <c r="I265" s="278"/>
      <c r="J265" s="278"/>
      <c r="K265" s="278"/>
      <c r="L265" s="278"/>
      <c r="M265" s="278"/>
      <c r="N265" s="278"/>
      <c r="O265" s="278"/>
      <c r="Q265" s="96"/>
    </row>
    <row r="266" spans="3:17" s="31" customFormat="1" ht="12.75">
      <c r="C266" s="96"/>
      <c r="D266" s="96"/>
      <c r="E266" s="96"/>
      <c r="F266" s="96"/>
      <c r="G266" s="96"/>
      <c r="H266" s="96"/>
      <c r="I266" s="96"/>
      <c r="J266" s="96"/>
      <c r="K266" s="96"/>
      <c r="L266" s="96"/>
      <c r="M266" s="96"/>
      <c r="N266" s="96"/>
      <c r="O266" s="96"/>
      <c r="P266" s="96"/>
      <c r="Q266" s="96"/>
    </row>
    <row r="267" spans="4:17" s="31" customFormat="1" ht="77.25" customHeight="1">
      <c r="D267" s="306" t="s">
        <v>329</v>
      </c>
      <c r="E267" s="306"/>
      <c r="F267" s="306"/>
      <c r="G267" s="306"/>
      <c r="H267" s="306"/>
      <c r="I267" s="306"/>
      <c r="J267" s="306"/>
      <c r="K267" s="306"/>
      <c r="L267" s="306"/>
      <c r="M267" s="306"/>
      <c r="N267" s="306"/>
      <c r="O267" s="306"/>
      <c r="P267" s="306"/>
      <c r="Q267" s="96"/>
    </row>
    <row r="268" spans="3:17" s="31" customFormat="1" ht="12.75">
      <c r="C268" s="96"/>
      <c r="D268" s="96"/>
      <c r="E268" s="96"/>
      <c r="F268" s="96"/>
      <c r="G268" s="96"/>
      <c r="H268" s="96"/>
      <c r="I268" s="96"/>
      <c r="J268" s="96"/>
      <c r="K268" s="96"/>
      <c r="L268" s="96"/>
      <c r="M268" s="96"/>
      <c r="N268" s="96"/>
      <c r="O268" s="96"/>
      <c r="P268" s="96"/>
      <c r="Q268" s="96"/>
    </row>
    <row r="269" spans="4:17" s="31" customFormat="1" ht="54" customHeight="1">
      <c r="D269" s="306" t="s">
        <v>328</v>
      </c>
      <c r="E269" s="306"/>
      <c r="F269" s="306"/>
      <c r="G269" s="306"/>
      <c r="H269" s="306"/>
      <c r="I269" s="306"/>
      <c r="J269" s="306"/>
      <c r="K269" s="306"/>
      <c r="L269" s="306"/>
      <c r="M269" s="306"/>
      <c r="N269" s="306"/>
      <c r="O269" s="306"/>
      <c r="P269" s="306"/>
      <c r="Q269" s="235"/>
    </row>
    <row r="270" spans="3:17" s="31" customFormat="1" ht="12.75">
      <c r="C270" s="235"/>
      <c r="D270" s="235"/>
      <c r="E270" s="96"/>
      <c r="F270" s="96"/>
      <c r="G270" s="96"/>
      <c r="H270" s="96"/>
      <c r="I270" s="96"/>
      <c r="J270" s="96"/>
      <c r="K270" s="96"/>
      <c r="L270" s="96"/>
      <c r="M270" s="96"/>
      <c r="N270" s="96"/>
      <c r="O270" s="96"/>
      <c r="P270" s="96"/>
      <c r="Q270" s="96"/>
    </row>
    <row r="271" spans="4:17" s="31" customFormat="1" ht="52.5" customHeight="1">
      <c r="D271" s="272" t="s">
        <v>330</v>
      </c>
      <c r="E271" s="272"/>
      <c r="F271" s="272"/>
      <c r="G271" s="272"/>
      <c r="H271" s="272"/>
      <c r="I271" s="272"/>
      <c r="J271" s="272"/>
      <c r="K271" s="272"/>
      <c r="L271" s="272"/>
      <c r="M271" s="272"/>
      <c r="N271" s="272"/>
      <c r="O271" s="272"/>
      <c r="P271" s="272"/>
      <c r="Q271" s="29"/>
    </row>
    <row r="272" spans="3:17" s="31" customFormat="1" ht="15" customHeight="1">
      <c r="C272" s="96"/>
      <c r="D272" s="96"/>
      <c r="E272" s="306"/>
      <c r="F272" s="306"/>
      <c r="G272" s="306"/>
      <c r="H272" s="306"/>
      <c r="I272" s="306"/>
      <c r="J272" s="306"/>
      <c r="K272" s="306"/>
      <c r="L272" s="306"/>
      <c r="M272" s="306"/>
      <c r="N272" s="306"/>
      <c r="O272" s="306"/>
      <c r="P272" s="306"/>
      <c r="Q272" s="96"/>
    </row>
    <row r="273" spans="4:17" s="31" customFormat="1" ht="40.5" customHeight="1">
      <c r="D273" s="306" t="s">
        <v>331</v>
      </c>
      <c r="E273" s="306"/>
      <c r="F273" s="306"/>
      <c r="G273" s="306"/>
      <c r="H273" s="306"/>
      <c r="I273" s="306"/>
      <c r="J273" s="306"/>
      <c r="K273" s="306"/>
      <c r="L273" s="306"/>
      <c r="M273" s="306"/>
      <c r="N273" s="306"/>
      <c r="O273" s="306"/>
      <c r="P273" s="306"/>
      <c r="Q273" s="96"/>
    </row>
    <row r="274" spans="3:17" s="31" customFormat="1" ht="15" customHeight="1">
      <c r="C274" s="96"/>
      <c r="D274" s="96"/>
      <c r="E274" s="96"/>
      <c r="F274" s="96"/>
      <c r="G274" s="96"/>
      <c r="H274" s="96"/>
      <c r="I274" s="96"/>
      <c r="J274" s="96"/>
      <c r="K274" s="96"/>
      <c r="L274" s="96"/>
      <c r="M274" s="96"/>
      <c r="N274" s="96"/>
      <c r="O274" s="96"/>
      <c r="P274" s="96"/>
      <c r="Q274" s="96"/>
    </row>
    <row r="275" spans="4:17" s="31" customFormat="1" ht="66.75" customHeight="1">
      <c r="D275" s="306" t="s">
        <v>4</v>
      </c>
      <c r="E275" s="306"/>
      <c r="F275" s="306"/>
      <c r="G275" s="306"/>
      <c r="H275" s="306"/>
      <c r="I275" s="306"/>
      <c r="J275" s="306"/>
      <c r="K275" s="306"/>
      <c r="L275" s="306"/>
      <c r="M275" s="306"/>
      <c r="N275" s="306"/>
      <c r="O275" s="306"/>
      <c r="P275" s="306"/>
      <c r="Q275" s="96"/>
    </row>
    <row r="276" spans="3:17" s="31" customFormat="1" ht="15" customHeight="1">
      <c r="C276" s="96"/>
      <c r="D276" s="96"/>
      <c r="E276" s="96"/>
      <c r="F276" s="96"/>
      <c r="G276" s="96"/>
      <c r="H276" s="96"/>
      <c r="I276" s="96"/>
      <c r="J276" s="96"/>
      <c r="K276" s="96"/>
      <c r="L276" s="96"/>
      <c r="M276" s="96"/>
      <c r="N276" s="96"/>
      <c r="O276" s="96"/>
      <c r="P276" s="96"/>
      <c r="Q276" s="96"/>
    </row>
    <row r="277" spans="4:17" s="31" customFormat="1" ht="48.75" customHeight="1">
      <c r="D277" s="306" t="s">
        <v>278</v>
      </c>
      <c r="E277" s="306"/>
      <c r="F277" s="306"/>
      <c r="G277" s="306"/>
      <c r="H277" s="306"/>
      <c r="I277" s="306"/>
      <c r="J277" s="306"/>
      <c r="K277" s="306"/>
      <c r="L277" s="306"/>
      <c r="M277" s="306"/>
      <c r="N277" s="306"/>
      <c r="O277" s="306"/>
      <c r="P277" s="306"/>
      <c r="Q277" s="96"/>
    </row>
    <row r="278" spans="4:17" s="31" customFormat="1" ht="44.25" customHeight="1">
      <c r="D278" s="96" t="s">
        <v>157</v>
      </c>
      <c r="E278" s="306" t="s">
        <v>5</v>
      </c>
      <c r="F278" s="306"/>
      <c r="G278" s="306"/>
      <c r="H278" s="306"/>
      <c r="I278" s="306"/>
      <c r="J278" s="306"/>
      <c r="K278" s="306"/>
      <c r="L278" s="306"/>
      <c r="M278" s="306"/>
      <c r="N278" s="306"/>
      <c r="O278" s="306"/>
      <c r="P278" s="306"/>
      <c r="Q278" s="96"/>
    </row>
    <row r="279" spans="4:17" s="31" customFormat="1" ht="15" customHeight="1">
      <c r="D279" s="96" t="s">
        <v>159</v>
      </c>
      <c r="E279" s="306" t="s">
        <v>3</v>
      </c>
      <c r="F279" s="306"/>
      <c r="G279" s="306"/>
      <c r="H279" s="306"/>
      <c r="I279" s="306"/>
      <c r="J279" s="306"/>
      <c r="K279" s="306"/>
      <c r="L279" s="306"/>
      <c r="M279" s="306"/>
      <c r="N279" s="306"/>
      <c r="O279" s="306"/>
      <c r="P279" s="306"/>
      <c r="Q279" s="96"/>
    </row>
    <row r="280" s="31" customFormat="1" ht="12.75">
      <c r="Q280" s="96"/>
    </row>
    <row r="281" spans="4:17" s="31" customFormat="1" ht="52.5" customHeight="1">
      <c r="D281" s="306" t="s">
        <v>312</v>
      </c>
      <c r="E281" s="306"/>
      <c r="F281" s="306"/>
      <c r="G281" s="306"/>
      <c r="H281" s="306"/>
      <c r="I281" s="306"/>
      <c r="J281" s="306"/>
      <c r="K281" s="306"/>
      <c r="L281" s="306"/>
      <c r="M281" s="306"/>
      <c r="N281" s="306"/>
      <c r="O281" s="306"/>
      <c r="P281" s="306"/>
      <c r="Q281" s="96"/>
    </row>
    <row r="282" s="31" customFormat="1" ht="12.75">
      <c r="Q282" s="96"/>
    </row>
    <row r="283" spans="4:17" s="31" customFormat="1" ht="26.25" customHeight="1">
      <c r="D283" s="306" t="s">
        <v>317</v>
      </c>
      <c r="E283" s="306"/>
      <c r="F283" s="306"/>
      <c r="G283" s="306"/>
      <c r="H283" s="306"/>
      <c r="I283" s="306"/>
      <c r="J283" s="306"/>
      <c r="K283" s="306"/>
      <c r="L283" s="306"/>
      <c r="M283" s="306"/>
      <c r="N283" s="306"/>
      <c r="O283" s="306"/>
      <c r="P283" s="306"/>
      <c r="Q283" s="96"/>
    </row>
    <row r="284" spans="3:17" s="31" customFormat="1" ht="12.75">
      <c r="C284" s="96"/>
      <c r="D284" s="96"/>
      <c r="E284" s="96"/>
      <c r="F284" s="96"/>
      <c r="G284" s="96"/>
      <c r="H284" s="96"/>
      <c r="I284" s="96"/>
      <c r="J284" s="96"/>
      <c r="K284" s="96"/>
      <c r="L284" s="96"/>
      <c r="M284" s="96"/>
      <c r="N284" s="96"/>
      <c r="O284" s="96"/>
      <c r="P284" s="96"/>
      <c r="Q284" s="96"/>
    </row>
    <row r="285" spans="3:17" s="31" customFormat="1" ht="12.75">
      <c r="C285" s="96"/>
      <c r="D285" s="96"/>
      <c r="E285" s="96"/>
      <c r="F285" s="96"/>
      <c r="G285" s="96"/>
      <c r="H285" s="96"/>
      <c r="I285" s="96"/>
      <c r="J285" s="96"/>
      <c r="K285" s="96"/>
      <c r="L285" s="96"/>
      <c r="M285" s="96"/>
      <c r="N285" s="96"/>
      <c r="O285" s="96"/>
      <c r="P285" s="96"/>
      <c r="Q285" s="96"/>
    </row>
    <row r="286" spans="3:17" s="31" customFormat="1" ht="12.75">
      <c r="C286" s="155" t="s">
        <v>54</v>
      </c>
      <c r="D286" s="278" t="s">
        <v>1</v>
      </c>
      <c r="E286" s="278"/>
      <c r="F286" s="278"/>
      <c r="G286" s="278"/>
      <c r="H286" s="278"/>
      <c r="I286" s="278"/>
      <c r="J286" s="278"/>
      <c r="K286" s="278"/>
      <c r="L286" s="278"/>
      <c r="M286" s="278"/>
      <c r="N286" s="278"/>
      <c r="O286" s="278"/>
      <c r="P286" s="278"/>
      <c r="Q286" s="96"/>
    </row>
    <row r="287" spans="3:17" s="31" customFormat="1" ht="12.75">
      <c r="C287" s="96"/>
      <c r="D287" s="96"/>
      <c r="E287" s="96"/>
      <c r="F287" s="96"/>
      <c r="G287" s="96"/>
      <c r="H287" s="96"/>
      <c r="I287" s="96"/>
      <c r="J287" s="96"/>
      <c r="K287" s="96"/>
      <c r="L287" s="96"/>
      <c r="M287" s="96"/>
      <c r="N287" s="96"/>
      <c r="O287" s="96"/>
      <c r="P287" s="96"/>
      <c r="Q287" s="96"/>
    </row>
    <row r="288" spans="3:17" s="31" customFormat="1" ht="50.25" customHeight="1">
      <c r="C288" s="96"/>
      <c r="D288" s="306" t="s">
        <v>321</v>
      </c>
      <c r="E288" s="306"/>
      <c r="F288" s="306"/>
      <c r="G288" s="306"/>
      <c r="H288" s="306"/>
      <c r="I288" s="306"/>
      <c r="J288" s="306"/>
      <c r="K288" s="306"/>
      <c r="L288" s="306"/>
      <c r="M288" s="306"/>
      <c r="N288" s="306"/>
      <c r="O288" s="306"/>
      <c r="P288" s="306"/>
      <c r="Q288" s="96"/>
    </row>
    <row r="289" spans="3:17" s="31" customFormat="1" ht="6" customHeight="1">
      <c r="C289" s="96"/>
      <c r="D289" s="96"/>
      <c r="E289" s="96"/>
      <c r="F289" s="96"/>
      <c r="G289" s="96"/>
      <c r="H289" s="96"/>
      <c r="I289" s="96"/>
      <c r="J289" s="96"/>
      <c r="K289" s="96"/>
      <c r="L289" s="96"/>
      <c r="M289" s="96"/>
      <c r="N289" s="96"/>
      <c r="O289" s="96"/>
      <c r="P289" s="96"/>
      <c r="Q289" s="96"/>
    </row>
    <row r="290" spans="3:17" s="31" customFormat="1" ht="54" customHeight="1">
      <c r="C290" s="96"/>
      <c r="D290" s="306" t="s">
        <v>277</v>
      </c>
      <c r="E290" s="306"/>
      <c r="F290" s="306"/>
      <c r="G290" s="306"/>
      <c r="H290" s="306"/>
      <c r="I290" s="306"/>
      <c r="J290" s="306"/>
      <c r="K290" s="306"/>
      <c r="L290" s="306"/>
      <c r="M290" s="306"/>
      <c r="N290" s="306"/>
      <c r="O290" s="306"/>
      <c r="P290" s="306"/>
      <c r="Q290" s="96"/>
    </row>
    <row r="291" spans="3:17" s="31" customFormat="1" ht="12.75">
      <c r="C291" s="96"/>
      <c r="D291" s="96"/>
      <c r="E291" s="96"/>
      <c r="F291" s="96"/>
      <c r="G291" s="96"/>
      <c r="H291" s="96"/>
      <c r="I291" s="96"/>
      <c r="J291" s="96"/>
      <c r="K291" s="96"/>
      <c r="L291" s="96"/>
      <c r="M291" s="96"/>
      <c r="N291" s="96"/>
      <c r="O291" s="96"/>
      <c r="P291" s="96"/>
      <c r="Q291" s="96"/>
    </row>
    <row r="292" spans="3:17" s="31" customFormat="1" ht="45" customHeight="1">
      <c r="C292" s="96"/>
      <c r="D292" s="306" t="s">
        <v>2</v>
      </c>
      <c r="E292" s="306"/>
      <c r="F292" s="306"/>
      <c r="G292" s="306"/>
      <c r="H292" s="306"/>
      <c r="I292" s="306"/>
      <c r="J292" s="306"/>
      <c r="K292" s="306"/>
      <c r="L292" s="306"/>
      <c r="M292" s="306"/>
      <c r="N292" s="306"/>
      <c r="O292" s="306"/>
      <c r="P292" s="306"/>
      <c r="Q292" s="96"/>
    </row>
    <row r="293" spans="3:17" s="31" customFormat="1" ht="12.75">
      <c r="C293" s="96"/>
      <c r="D293" s="96"/>
      <c r="E293" s="96"/>
      <c r="F293" s="96"/>
      <c r="G293" s="96"/>
      <c r="H293" s="96"/>
      <c r="I293" s="96"/>
      <c r="J293" s="96"/>
      <c r="K293" s="96"/>
      <c r="L293" s="96"/>
      <c r="M293" s="96"/>
      <c r="N293" s="96"/>
      <c r="O293" s="96"/>
      <c r="P293" s="96"/>
      <c r="Q293" s="96"/>
    </row>
    <row r="294" spans="3:18" s="31" customFormat="1" ht="12.75">
      <c r="C294" s="155" t="s">
        <v>214</v>
      </c>
      <c r="D294" s="278" t="s">
        <v>313</v>
      </c>
      <c r="E294" s="278"/>
      <c r="F294" s="278"/>
      <c r="G294" s="278"/>
      <c r="H294" s="278"/>
      <c r="I294" s="278"/>
      <c r="J294" s="278"/>
      <c r="K294" s="278"/>
      <c r="L294" s="278"/>
      <c r="M294" s="278"/>
      <c r="N294" s="278"/>
      <c r="O294" s="278"/>
      <c r="P294" s="278"/>
      <c r="Q294" s="278"/>
      <c r="R294" s="278"/>
    </row>
    <row r="295" spans="3:17" s="31" customFormat="1" ht="12.75">
      <c r="C295" s="96"/>
      <c r="D295" s="96"/>
      <c r="E295" s="96"/>
      <c r="F295" s="96"/>
      <c r="G295" s="96"/>
      <c r="H295" s="96"/>
      <c r="I295" s="96"/>
      <c r="J295" s="96"/>
      <c r="K295" s="96"/>
      <c r="L295" s="96"/>
      <c r="M295" s="96"/>
      <c r="N295" s="96"/>
      <c r="O295" s="96"/>
      <c r="P295" s="96"/>
      <c r="Q295" s="96"/>
    </row>
    <row r="296" spans="3:17" s="31" customFormat="1" ht="41.25" customHeight="1">
      <c r="C296" s="96"/>
      <c r="D296" s="306" t="s">
        <v>334</v>
      </c>
      <c r="E296" s="306"/>
      <c r="F296" s="306"/>
      <c r="G296" s="306"/>
      <c r="H296" s="306"/>
      <c r="I296" s="306"/>
      <c r="J296" s="306"/>
      <c r="K296" s="306"/>
      <c r="L296" s="306"/>
      <c r="M296" s="306"/>
      <c r="N296" s="306"/>
      <c r="O296" s="306"/>
      <c r="P296" s="306"/>
      <c r="Q296" s="96"/>
    </row>
    <row r="297" spans="3:17" s="31" customFormat="1" ht="12.75">
      <c r="C297" s="96"/>
      <c r="D297" s="96"/>
      <c r="E297" s="96"/>
      <c r="F297" s="96"/>
      <c r="G297" s="96"/>
      <c r="H297" s="96"/>
      <c r="I297" s="96"/>
      <c r="J297" s="96"/>
      <c r="K297" s="96"/>
      <c r="L297" s="96"/>
      <c r="M297" s="96"/>
      <c r="N297" s="96"/>
      <c r="O297" s="96"/>
      <c r="P297" s="96"/>
      <c r="Q297" s="96"/>
    </row>
    <row r="298" spans="3:17" s="31" customFormat="1" ht="12.75">
      <c r="C298" s="96"/>
      <c r="D298" s="96"/>
      <c r="E298" s="96"/>
      <c r="F298" s="96"/>
      <c r="G298" s="96"/>
      <c r="H298" s="96"/>
      <c r="I298" s="96"/>
      <c r="J298" s="96"/>
      <c r="K298" s="96"/>
      <c r="L298" s="96"/>
      <c r="M298" s="96"/>
      <c r="N298" s="96"/>
      <c r="O298" s="96"/>
      <c r="P298" s="96"/>
      <c r="Q298" s="96"/>
    </row>
    <row r="299" spans="1:5" s="31" customFormat="1" ht="12.75">
      <c r="A299" s="30" t="s">
        <v>84</v>
      </c>
      <c r="B299" s="30"/>
      <c r="C299" s="30" t="s">
        <v>62</v>
      </c>
      <c r="D299" s="30"/>
      <c r="E299" s="30"/>
    </row>
    <row r="300" s="31" customFormat="1" ht="12.75"/>
    <row r="301" spans="3:16" s="31" customFormat="1" ht="12.75">
      <c r="C301" s="306" t="s">
        <v>150</v>
      </c>
      <c r="D301" s="306"/>
      <c r="E301" s="306"/>
      <c r="F301" s="306"/>
      <c r="G301" s="306"/>
      <c r="H301" s="306"/>
      <c r="I301" s="306"/>
      <c r="J301" s="306"/>
      <c r="K301" s="306"/>
      <c r="L301" s="306"/>
      <c r="M301" s="306"/>
      <c r="N301" s="306"/>
      <c r="O301" s="306"/>
      <c r="P301" s="306"/>
    </row>
    <row r="302" spans="3:16" s="31" customFormat="1" ht="12.75">
      <c r="C302" s="96"/>
      <c r="D302" s="96"/>
      <c r="E302" s="96"/>
      <c r="F302" s="96"/>
      <c r="G302" s="96"/>
      <c r="H302" s="96"/>
      <c r="I302" s="96"/>
      <c r="J302" s="96"/>
      <c r="K302" s="96"/>
      <c r="L302" s="96"/>
      <c r="M302" s="96"/>
      <c r="N302" s="96"/>
      <c r="O302" s="96"/>
      <c r="P302" s="96"/>
    </row>
    <row r="303" spans="3:17" s="31" customFormat="1" ht="12.75">
      <c r="C303" s="96"/>
      <c r="D303" s="96"/>
      <c r="E303" s="96"/>
      <c r="F303" s="96"/>
      <c r="G303" s="96"/>
      <c r="H303" s="96"/>
      <c r="I303" s="96"/>
      <c r="J303" s="96"/>
      <c r="K303" s="96"/>
      <c r="L303" s="96"/>
      <c r="M303" s="96"/>
      <c r="N303" s="96"/>
      <c r="O303" s="96"/>
      <c r="P303" s="96"/>
      <c r="Q303" s="96"/>
    </row>
    <row r="304" spans="1:16" s="31" customFormat="1" ht="12.75">
      <c r="A304" s="30" t="s">
        <v>85</v>
      </c>
      <c r="B304" s="30"/>
      <c r="C304" s="30" t="s">
        <v>86</v>
      </c>
      <c r="D304" s="30"/>
      <c r="E304" s="30"/>
      <c r="F304" s="30"/>
      <c r="G304" s="30"/>
      <c r="P304" s="32"/>
    </row>
    <row r="305" s="31" customFormat="1" ht="12.75">
      <c r="P305" s="32"/>
    </row>
    <row r="306" spans="3:16" s="31" customFormat="1" ht="26.25" customHeight="1">
      <c r="C306" s="306" t="s">
        <v>335</v>
      </c>
      <c r="D306" s="306"/>
      <c r="E306" s="306"/>
      <c r="F306" s="306"/>
      <c r="G306" s="306"/>
      <c r="H306" s="306"/>
      <c r="I306" s="306"/>
      <c r="J306" s="306"/>
      <c r="K306" s="306"/>
      <c r="L306" s="306"/>
      <c r="M306" s="306"/>
      <c r="N306" s="306"/>
      <c r="O306" s="306"/>
      <c r="P306" s="306"/>
    </row>
    <row r="308" spans="3:16" ht="12.75">
      <c r="C308" s="306" t="s">
        <v>327</v>
      </c>
      <c r="D308" s="306"/>
      <c r="E308" s="306"/>
      <c r="F308" s="306"/>
      <c r="G308" s="306"/>
      <c r="H308" s="306"/>
      <c r="I308" s="306"/>
      <c r="J308" s="306"/>
      <c r="K308" s="306"/>
      <c r="L308" s="306"/>
      <c r="M308" s="306"/>
      <c r="N308" s="306"/>
      <c r="O308" s="306"/>
      <c r="P308" s="306"/>
    </row>
    <row r="309" spans="3:16" ht="12.75">
      <c r="C309" s="306"/>
      <c r="D309" s="306"/>
      <c r="E309" s="306"/>
      <c r="F309" s="306"/>
      <c r="G309" s="306"/>
      <c r="H309" s="306"/>
      <c r="I309" s="306"/>
      <c r="J309" s="306"/>
      <c r="K309" s="306"/>
      <c r="L309" s="306"/>
      <c r="M309" s="306"/>
      <c r="N309" s="306"/>
      <c r="O309" s="306"/>
      <c r="P309" s="306"/>
    </row>
    <row r="310" spans="3:16" ht="12.75">
      <c r="C310" s="96"/>
      <c r="D310" s="96"/>
      <c r="E310" s="96"/>
      <c r="F310" s="96"/>
      <c r="G310" s="96"/>
      <c r="H310" s="96"/>
      <c r="I310" s="96"/>
      <c r="J310" s="96"/>
      <c r="K310" s="96"/>
      <c r="L310" s="96"/>
      <c r="M310" s="96"/>
      <c r="N310" s="96"/>
      <c r="O310" s="96"/>
      <c r="P310" s="96"/>
    </row>
    <row r="311" spans="1:5" ht="12.75">
      <c r="A311" s="4" t="s">
        <v>87</v>
      </c>
      <c r="B311" s="4"/>
      <c r="C311" s="4" t="s">
        <v>88</v>
      </c>
      <c r="D311" s="4"/>
      <c r="E311" s="4"/>
    </row>
    <row r="313" ht="12.75">
      <c r="C313" s="1" t="s">
        <v>83</v>
      </c>
    </row>
    <row r="316" spans="1:5" ht="12.75">
      <c r="A316" s="4" t="s">
        <v>89</v>
      </c>
      <c r="B316" s="4"/>
      <c r="C316" s="4" t="s">
        <v>90</v>
      </c>
      <c r="D316" s="4"/>
      <c r="E316" s="4"/>
    </row>
    <row r="317" s="31" customFormat="1" ht="12.75"/>
    <row r="318" spans="3:16" s="31" customFormat="1" ht="41.25" customHeight="1">
      <c r="C318" s="306" t="s">
        <v>295</v>
      </c>
      <c r="D318" s="306"/>
      <c r="E318" s="306"/>
      <c r="F318" s="306"/>
      <c r="G318" s="306"/>
      <c r="H318" s="306"/>
      <c r="I318" s="306"/>
      <c r="J318" s="306"/>
      <c r="K318" s="306"/>
      <c r="L318" s="306"/>
      <c r="M318" s="306"/>
      <c r="N318" s="306"/>
      <c r="O318" s="306"/>
      <c r="P318" s="306"/>
    </row>
    <row r="319" s="31" customFormat="1" ht="12.75"/>
    <row r="320" spans="3:16" s="31" customFormat="1" ht="42.75" customHeight="1">
      <c r="C320" s="306" t="s">
        <v>322</v>
      </c>
      <c r="D320" s="306"/>
      <c r="E320" s="306"/>
      <c r="F320" s="306"/>
      <c r="G320" s="306"/>
      <c r="H320" s="306"/>
      <c r="I320" s="306"/>
      <c r="J320" s="306"/>
      <c r="K320" s="306"/>
      <c r="L320" s="306"/>
      <c r="M320" s="306"/>
      <c r="N320" s="306"/>
      <c r="O320" s="306"/>
      <c r="P320" s="306"/>
    </row>
    <row r="321" s="31" customFormat="1" ht="12.75"/>
    <row r="322" spans="3:16" s="31" customFormat="1" ht="27.75" customHeight="1">
      <c r="C322" s="306" t="s">
        <v>292</v>
      </c>
      <c r="D322" s="306"/>
      <c r="E322" s="306"/>
      <c r="F322" s="306"/>
      <c r="G322" s="306"/>
      <c r="H322" s="306"/>
      <c r="I322" s="306"/>
      <c r="J322" s="306"/>
      <c r="K322" s="306"/>
      <c r="L322" s="306"/>
      <c r="M322" s="306"/>
      <c r="N322" s="306"/>
      <c r="O322" s="306"/>
      <c r="P322" s="306"/>
    </row>
    <row r="323" spans="3:16" s="31" customFormat="1" ht="12.75">
      <c r="C323" s="96"/>
      <c r="D323" s="96"/>
      <c r="E323" s="96"/>
      <c r="F323" s="96"/>
      <c r="G323" s="96"/>
      <c r="H323" s="96"/>
      <c r="I323" s="96"/>
      <c r="J323" s="96"/>
      <c r="K323" s="96"/>
      <c r="L323" s="96"/>
      <c r="M323" s="96"/>
      <c r="N323" s="96"/>
      <c r="O323" s="96"/>
      <c r="P323" s="96"/>
    </row>
    <row r="324" spans="3:14" s="31" customFormat="1" ht="12.75">
      <c r="C324" s="306" t="s">
        <v>290</v>
      </c>
      <c r="D324" s="306"/>
      <c r="E324" s="306"/>
      <c r="F324" s="306"/>
      <c r="G324" s="306"/>
      <c r="H324" s="306"/>
      <c r="I324" s="306"/>
      <c r="J324" s="306"/>
      <c r="K324" s="306"/>
      <c r="L324" s="306"/>
      <c r="M324" s="306"/>
      <c r="N324" s="306"/>
    </row>
    <row r="325" spans="3:11" s="31" customFormat="1" ht="12.75">
      <c r="C325" s="96"/>
      <c r="D325" s="96"/>
      <c r="E325" s="96"/>
      <c r="F325" s="96"/>
      <c r="G325" s="96"/>
      <c r="H325" s="96"/>
      <c r="I325" s="96"/>
      <c r="J325" s="96"/>
      <c r="K325" s="96"/>
    </row>
    <row r="326" spans="3:16" s="31" customFormat="1" ht="27" customHeight="1">
      <c r="C326" s="96" t="s">
        <v>52</v>
      </c>
      <c r="D326" s="306" t="s">
        <v>294</v>
      </c>
      <c r="E326" s="306"/>
      <c r="F326" s="306"/>
      <c r="G326" s="306"/>
      <c r="H326" s="306"/>
      <c r="I326" s="306"/>
      <c r="J326" s="306"/>
      <c r="K326" s="306"/>
      <c r="L326" s="306"/>
      <c r="M326" s="306"/>
      <c r="N326" s="306"/>
      <c r="O326" s="306"/>
      <c r="P326" s="306"/>
    </row>
    <row r="327" spans="3:11" s="31" customFormat="1" ht="12.75">
      <c r="C327" s="96"/>
      <c r="D327" s="96"/>
      <c r="E327" s="96"/>
      <c r="F327" s="96"/>
      <c r="G327" s="96"/>
      <c r="H327" s="96"/>
      <c r="I327" s="96"/>
      <c r="J327" s="96"/>
      <c r="K327" s="96"/>
    </row>
    <row r="328" spans="3:16" s="31" customFormat="1" ht="28.5" customHeight="1">
      <c r="C328" s="96" t="s">
        <v>54</v>
      </c>
      <c r="D328" s="306" t="s">
        <v>293</v>
      </c>
      <c r="E328" s="306"/>
      <c r="F328" s="306"/>
      <c r="G328" s="306"/>
      <c r="H328" s="306"/>
      <c r="I328" s="306"/>
      <c r="J328" s="306"/>
      <c r="K328" s="306"/>
      <c r="L328" s="306"/>
      <c r="M328" s="306"/>
      <c r="N328" s="306"/>
      <c r="O328" s="306"/>
      <c r="P328" s="306"/>
    </row>
    <row r="329" spans="3:11" s="31" customFormat="1" ht="12.75">
      <c r="C329" s="96"/>
      <c r="D329" s="96"/>
      <c r="E329" s="96"/>
      <c r="F329" s="96"/>
      <c r="G329" s="96"/>
      <c r="H329" s="96"/>
      <c r="I329" s="96"/>
      <c r="J329" s="96"/>
      <c r="K329" s="96"/>
    </row>
    <row r="330" spans="3:16" s="31" customFormat="1" ht="39" customHeight="1">
      <c r="C330" s="96" t="s">
        <v>214</v>
      </c>
      <c r="D330" s="306" t="s">
        <v>291</v>
      </c>
      <c r="E330" s="306"/>
      <c r="F330" s="306"/>
      <c r="G330" s="306"/>
      <c r="H330" s="306"/>
      <c r="I330" s="306"/>
      <c r="J330" s="306"/>
      <c r="K330" s="306"/>
      <c r="L330" s="306"/>
      <c r="M330" s="306"/>
      <c r="N330" s="306"/>
      <c r="O330" s="306"/>
      <c r="P330" s="306"/>
    </row>
    <row r="331" spans="3:16" s="31" customFormat="1" ht="27" customHeight="1">
      <c r="C331" s="306" t="s">
        <v>296</v>
      </c>
      <c r="D331" s="306"/>
      <c r="E331" s="306"/>
      <c r="F331" s="306"/>
      <c r="G331" s="306"/>
      <c r="H331" s="306"/>
      <c r="I331" s="306"/>
      <c r="J331" s="306"/>
      <c r="K331" s="306"/>
      <c r="L331" s="306"/>
      <c r="M331" s="306"/>
      <c r="N331" s="306"/>
      <c r="O331" s="306"/>
      <c r="P331" s="306"/>
    </row>
    <row r="332" s="31" customFormat="1" ht="9" customHeight="1"/>
    <row r="333" spans="3:16" s="31" customFormat="1" ht="12.75">
      <c r="C333" s="306" t="s">
        <v>323</v>
      </c>
      <c r="D333" s="306"/>
      <c r="E333" s="306"/>
      <c r="F333" s="306"/>
      <c r="G333" s="306"/>
      <c r="H333" s="306"/>
      <c r="I333" s="306"/>
      <c r="J333" s="306"/>
      <c r="K333" s="306"/>
      <c r="L333" s="306"/>
      <c r="M333" s="306"/>
      <c r="N333" s="306"/>
      <c r="O333" s="306"/>
      <c r="P333" s="306"/>
    </row>
    <row r="334" spans="3:16" s="31" customFormat="1" ht="12.75">
      <c r="C334" s="96"/>
      <c r="D334" s="96"/>
      <c r="E334" s="96"/>
      <c r="F334" s="96"/>
      <c r="G334" s="96"/>
      <c r="H334" s="96"/>
      <c r="I334" s="96"/>
      <c r="J334" s="96"/>
      <c r="K334" s="96"/>
      <c r="L334" s="96"/>
      <c r="M334" s="96"/>
      <c r="N334" s="96"/>
      <c r="O334" s="96"/>
      <c r="P334" s="96"/>
    </row>
    <row r="335" spans="3:16" s="31" customFormat="1" ht="32.25" customHeight="1">
      <c r="C335" s="306" t="s">
        <v>351</v>
      </c>
      <c r="D335" s="306"/>
      <c r="E335" s="306"/>
      <c r="F335" s="306"/>
      <c r="G335" s="306"/>
      <c r="H335" s="306"/>
      <c r="I335" s="306"/>
      <c r="J335" s="306"/>
      <c r="K335" s="306"/>
      <c r="L335" s="306"/>
      <c r="M335" s="306"/>
      <c r="N335" s="306"/>
      <c r="O335" s="306"/>
      <c r="P335" s="306"/>
    </row>
    <row r="336" s="31" customFormat="1" ht="46.5" customHeight="1"/>
    <row r="337" ht="12.75">
      <c r="A337" s="1" t="s">
        <v>91</v>
      </c>
    </row>
    <row r="339" spans="1:2" ht="12.75">
      <c r="A339" s="4" t="s">
        <v>92</v>
      </c>
      <c r="B339" s="4"/>
    </row>
    <row r="340" spans="1:2" ht="12.75">
      <c r="A340" s="4" t="s">
        <v>93</v>
      </c>
      <c r="B340" s="4"/>
    </row>
    <row r="341" ht="12.75">
      <c r="A341" s="1" t="s">
        <v>94</v>
      </c>
    </row>
    <row r="343" ht="12.75">
      <c r="A343" s="1" t="s">
        <v>95</v>
      </c>
    </row>
    <row r="344" spans="1:5" ht="12.75">
      <c r="A344" s="309">
        <v>37127</v>
      </c>
      <c r="B344" s="309"/>
      <c r="C344" s="309"/>
      <c r="D344" s="309"/>
      <c r="E344" s="309"/>
    </row>
  </sheetData>
  <mergeCells count="141">
    <mergeCell ref="C308:P308"/>
    <mergeCell ref="D294:R294"/>
    <mergeCell ref="D296:P296"/>
    <mergeCell ref="C79:P79"/>
    <mergeCell ref="N83:P83"/>
    <mergeCell ref="D269:P269"/>
    <mergeCell ref="D271:P271"/>
    <mergeCell ref="C245:F245"/>
    <mergeCell ref="C260:P260"/>
    <mergeCell ref="G236:H236"/>
    <mergeCell ref="C249:P249"/>
    <mergeCell ref="G244:H244"/>
    <mergeCell ref="G245:I245"/>
    <mergeCell ref="G246:H246"/>
    <mergeCell ref="D275:P275"/>
    <mergeCell ref="D267:P267"/>
    <mergeCell ref="G240:H240"/>
    <mergeCell ref="G241:H241"/>
    <mergeCell ref="G242:H242"/>
    <mergeCell ref="D265:O265"/>
    <mergeCell ref="G243:H243"/>
    <mergeCell ref="C251:P251"/>
    <mergeCell ref="C258:P258"/>
    <mergeCell ref="D273:P273"/>
    <mergeCell ref="D292:P292"/>
    <mergeCell ref="D277:P277"/>
    <mergeCell ref="D283:P283"/>
    <mergeCell ref="D281:P281"/>
    <mergeCell ref="E278:P278"/>
    <mergeCell ref="E279:P279"/>
    <mergeCell ref="D286:P286"/>
    <mergeCell ref="D288:P288"/>
    <mergeCell ref="D290:P290"/>
    <mergeCell ref="G232:H232"/>
    <mergeCell ref="G233:H233"/>
    <mergeCell ref="G235:H235"/>
    <mergeCell ref="C243:F243"/>
    <mergeCell ref="G237:H237"/>
    <mergeCell ref="G238:H238"/>
    <mergeCell ref="G239:H239"/>
    <mergeCell ref="G226:H226"/>
    <mergeCell ref="G227:H227"/>
    <mergeCell ref="G228:H228"/>
    <mergeCell ref="G231:J231"/>
    <mergeCell ref="G125:P125"/>
    <mergeCell ref="C144:P144"/>
    <mergeCell ref="G213:J213"/>
    <mergeCell ref="G214:H214"/>
    <mergeCell ref="C187:P187"/>
    <mergeCell ref="C201:P201"/>
    <mergeCell ref="C206:P206"/>
    <mergeCell ref="H127:P127"/>
    <mergeCell ref="H128:P128"/>
    <mergeCell ref="H129:P129"/>
    <mergeCell ref="H126:P126"/>
    <mergeCell ref="C320:P320"/>
    <mergeCell ref="C306:P306"/>
    <mergeCell ref="E137:P137"/>
    <mergeCell ref="E140:P140"/>
    <mergeCell ref="C238:E238"/>
    <mergeCell ref="C225:F225"/>
    <mergeCell ref="C301:P301"/>
    <mergeCell ref="C227:F227"/>
    <mergeCell ref="C208:P208"/>
    <mergeCell ref="G217:H217"/>
    <mergeCell ref="G223:H223"/>
    <mergeCell ref="G224:H224"/>
    <mergeCell ref="G225:H225"/>
    <mergeCell ref="G218:H218"/>
    <mergeCell ref="G219:H219"/>
    <mergeCell ref="G221:H221"/>
    <mergeCell ref="G222:H222"/>
    <mergeCell ref="G220:H220"/>
    <mergeCell ref="A1:P1"/>
    <mergeCell ref="A2:P2"/>
    <mergeCell ref="C11:P11"/>
    <mergeCell ref="C29:P29"/>
    <mergeCell ref="J15:L15"/>
    <mergeCell ref="N15:P15"/>
    <mergeCell ref="C19:P19"/>
    <mergeCell ref="C20:H20"/>
    <mergeCell ref="C21:H21"/>
    <mergeCell ref="C22:H22"/>
    <mergeCell ref="J71:K71"/>
    <mergeCell ref="C38:H38"/>
    <mergeCell ref="C40:H40"/>
    <mergeCell ref="C23:H23"/>
    <mergeCell ref="J68:K68"/>
    <mergeCell ref="C71:H71"/>
    <mergeCell ref="J70:K70"/>
    <mergeCell ref="G119:P119"/>
    <mergeCell ref="J72:K72"/>
    <mergeCell ref="G111:P111"/>
    <mergeCell ref="H113:P113"/>
    <mergeCell ref="H114:P114"/>
    <mergeCell ref="J74:K74"/>
    <mergeCell ref="N57:P57"/>
    <mergeCell ref="E128:E130"/>
    <mergeCell ref="H130:P130"/>
    <mergeCell ref="E106:Q106"/>
    <mergeCell ref="E112:E115"/>
    <mergeCell ref="H112:P112"/>
    <mergeCell ref="H115:P115"/>
    <mergeCell ref="G108:P108"/>
    <mergeCell ref="H109:P109"/>
    <mergeCell ref="H110:P110"/>
    <mergeCell ref="E272:P272"/>
    <mergeCell ref="N33:P33"/>
    <mergeCell ref="J57:L57"/>
    <mergeCell ref="C42:H42"/>
    <mergeCell ref="J33:L33"/>
    <mergeCell ref="C45:P45"/>
    <mergeCell ref="C39:H39"/>
    <mergeCell ref="C56:P56"/>
    <mergeCell ref="C50:P50"/>
    <mergeCell ref="C41:H41"/>
    <mergeCell ref="C333:P333"/>
    <mergeCell ref="C324:N324"/>
    <mergeCell ref="A344:E344"/>
    <mergeCell ref="C331:P331"/>
    <mergeCell ref="C335:P335"/>
    <mergeCell ref="E123:Q123"/>
    <mergeCell ref="D326:P326"/>
    <mergeCell ref="D328:P328"/>
    <mergeCell ref="D330:P330"/>
    <mergeCell ref="C142:P142"/>
    <mergeCell ref="C220:E220"/>
    <mergeCell ref="C259:Q259"/>
    <mergeCell ref="C318:P318"/>
    <mergeCell ref="C256:P256"/>
    <mergeCell ref="C309:P309"/>
    <mergeCell ref="G120:P120"/>
    <mergeCell ref="G121:P121"/>
    <mergeCell ref="O58:P58"/>
    <mergeCell ref="C322:P322"/>
    <mergeCell ref="E136:P136"/>
    <mergeCell ref="C135:P135"/>
    <mergeCell ref="E138:P138"/>
    <mergeCell ref="E139:P139"/>
    <mergeCell ref="E117:Q117"/>
    <mergeCell ref="C105:P105"/>
  </mergeCells>
  <printOptions/>
  <pageMargins left="0.91" right="0.38" top="1.24" bottom="1.17" header="0.38" footer="1.1"/>
  <pageSetup horizontalDpi="300" verticalDpi="300" orientation="portrait" paperSize="9" scale="97" r:id="rId1"/>
  <headerFooter alignWithMargins="0">
    <oddFooter>&amp;C&amp;"Times New Roman,Regular"&amp;7- Page &amp;P+4 -</oddFooter>
  </headerFooter>
  <rowBreaks count="11" manualBreakCount="11">
    <brk id="31" max="16" man="1"/>
    <brk id="52" max="16" man="1"/>
    <brk id="88" max="16" man="1"/>
    <brk id="116" max="255" man="1"/>
    <brk id="141" max="16" man="1"/>
    <brk id="184" max="15" man="1"/>
    <brk id="210" max="14" man="1"/>
    <brk id="248" max="12" man="1"/>
    <brk id="270" max="16" man="1"/>
    <brk id="285" max="16" man="1"/>
    <brk id="315" max="16" man="1"/>
  </rowBreaks>
</worksheet>
</file>

<file path=xl/worksheets/sheet4.xml><?xml version="1.0" encoding="utf-8"?>
<worksheet xmlns="http://schemas.openxmlformats.org/spreadsheetml/2006/main" xmlns:r="http://schemas.openxmlformats.org/officeDocument/2006/relationships">
  <dimension ref="A1:I62"/>
  <sheetViews>
    <sheetView showGridLines="0" workbookViewId="0" topLeftCell="A1">
      <selection activeCell="A1" sqref="A1:I1"/>
    </sheetView>
  </sheetViews>
  <sheetFormatPr defaultColWidth="9.140625" defaultRowHeight="12.75"/>
  <cols>
    <col min="3" max="3" width="11.28125" style="0" customWidth="1"/>
    <col min="5" max="5" width="9.00390625" style="0" customWidth="1"/>
    <col min="6" max="6" width="13.140625" style="0" customWidth="1"/>
    <col min="7" max="7" width="0.5625" style="95" customWidth="1"/>
    <col min="8" max="8" width="13.140625" style="0" customWidth="1"/>
  </cols>
  <sheetData>
    <row r="1" spans="1:9" ht="18.75">
      <c r="A1" s="298" t="s">
        <v>141</v>
      </c>
      <c r="B1" s="298"/>
      <c r="C1" s="298"/>
      <c r="D1" s="298"/>
      <c r="E1" s="298"/>
      <c r="F1" s="298"/>
      <c r="G1" s="298"/>
      <c r="H1" s="298"/>
      <c r="I1" s="298"/>
    </row>
    <row r="2" spans="1:9" ht="12.75">
      <c r="A2" s="328" t="s">
        <v>6</v>
      </c>
      <c r="B2" s="328"/>
      <c r="C2" s="328"/>
      <c r="D2" s="328"/>
      <c r="E2" s="328"/>
      <c r="F2" s="328"/>
      <c r="G2" s="328"/>
      <c r="H2" s="328"/>
      <c r="I2" s="328"/>
    </row>
    <row r="3" spans="1:8" ht="12.75">
      <c r="A3" s="1"/>
      <c r="B3" s="1"/>
      <c r="C3" s="1"/>
      <c r="D3" s="1"/>
      <c r="E3" s="1"/>
      <c r="F3" s="4"/>
      <c r="G3" s="5"/>
      <c r="H3" s="4"/>
    </row>
    <row r="4" spans="1:8" ht="16.5" customHeight="1">
      <c r="A4" s="13" t="str">
        <f>PL!A4</f>
        <v>Quarterly report on consolidated results for the fourth quarter ended 30 June 2001</v>
      </c>
      <c r="B4" s="15"/>
      <c r="C4" s="15"/>
      <c r="D4" s="15"/>
      <c r="E4" s="15"/>
      <c r="F4" s="15"/>
      <c r="G4" s="92"/>
      <c r="H4" s="15"/>
    </row>
    <row r="5" spans="1:8" ht="12.75">
      <c r="A5" s="14" t="s">
        <v>207</v>
      </c>
      <c r="B5" s="14"/>
      <c r="C5" s="1"/>
      <c r="D5" s="1"/>
      <c r="E5" s="1"/>
      <c r="F5" s="4"/>
      <c r="G5" s="5"/>
      <c r="H5" s="4"/>
    </row>
    <row r="6" spans="1:8" ht="12.75">
      <c r="A6" s="14"/>
      <c r="B6" s="14"/>
      <c r="C6" s="1"/>
      <c r="D6" s="1"/>
      <c r="E6" s="1"/>
      <c r="F6" s="4"/>
      <c r="G6" s="5"/>
      <c r="H6" s="4"/>
    </row>
    <row r="7" spans="1:8" ht="15">
      <c r="A7" s="28" t="s">
        <v>96</v>
      </c>
      <c r="B7" s="27"/>
      <c r="C7" s="27"/>
      <c r="D7" s="27"/>
      <c r="E7" s="27"/>
      <c r="F7" s="28"/>
      <c r="G7" s="93"/>
      <c r="H7" s="28"/>
    </row>
    <row r="8" spans="1:8" ht="15">
      <c r="A8" s="27"/>
      <c r="B8" s="27"/>
      <c r="C8" s="27"/>
      <c r="D8" s="27"/>
      <c r="E8" s="27"/>
      <c r="F8" s="28"/>
      <c r="G8" s="93"/>
      <c r="H8" s="28"/>
    </row>
    <row r="9" spans="1:8" ht="15">
      <c r="A9" s="28" t="s">
        <v>125</v>
      </c>
      <c r="B9" s="27"/>
      <c r="C9" s="27"/>
      <c r="D9" s="27"/>
      <c r="E9" s="27"/>
      <c r="F9" s="28"/>
      <c r="G9" s="93"/>
      <c r="H9" s="28"/>
    </row>
    <row r="10" spans="1:8" s="34" customFormat="1" ht="12.75">
      <c r="A10" s="6"/>
      <c r="B10" s="16"/>
      <c r="C10" s="16"/>
      <c r="D10" s="16"/>
      <c r="E10" s="16"/>
      <c r="F10" s="40" t="s">
        <v>124</v>
      </c>
      <c r="G10" s="87"/>
      <c r="H10" s="118" t="s">
        <v>124</v>
      </c>
    </row>
    <row r="11" spans="1:8" s="34" customFormat="1" ht="12.75">
      <c r="A11" s="6"/>
      <c r="B11" s="16"/>
      <c r="C11" s="16"/>
      <c r="D11" s="16"/>
      <c r="E11" s="16"/>
      <c r="F11" s="41">
        <v>37072</v>
      </c>
      <c r="G11" s="88"/>
      <c r="H11" s="119">
        <v>36707</v>
      </c>
    </row>
    <row r="12" spans="1:8" s="34" customFormat="1" ht="12.75">
      <c r="A12" s="16" t="s">
        <v>97</v>
      </c>
      <c r="B12" s="16"/>
      <c r="C12" s="16"/>
      <c r="D12" s="16"/>
      <c r="E12" s="16"/>
      <c r="F12" s="42"/>
      <c r="G12" s="89"/>
      <c r="H12" s="120"/>
    </row>
    <row r="13" spans="1:8" s="34" customFormat="1" ht="12.75">
      <c r="A13" s="22" t="s">
        <v>98</v>
      </c>
      <c r="B13" s="16"/>
      <c r="C13" s="16"/>
      <c r="D13" s="35" t="s">
        <v>99</v>
      </c>
      <c r="E13" s="16"/>
      <c r="F13" s="43">
        <v>80225</v>
      </c>
      <c r="G13" s="36"/>
      <c r="H13" s="122">
        <v>77906</v>
      </c>
    </row>
    <row r="14" spans="1:8" s="34" customFormat="1" ht="12.75">
      <c r="A14" s="22" t="s">
        <v>100</v>
      </c>
      <c r="B14" s="16"/>
      <c r="C14" s="16"/>
      <c r="D14" s="35" t="s">
        <v>99</v>
      </c>
      <c r="E14" s="16"/>
      <c r="F14" s="43">
        <v>87774</v>
      </c>
      <c r="G14" s="36"/>
      <c r="H14" s="122">
        <v>86151</v>
      </c>
    </row>
    <row r="15" spans="1:8" s="34" customFormat="1" ht="12.75">
      <c r="A15" s="16"/>
      <c r="B15" s="16"/>
      <c r="C15" s="16"/>
      <c r="D15" s="35"/>
      <c r="E15" s="16"/>
      <c r="F15" s="44"/>
      <c r="G15" s="68"/>
      <c r="H15" s="123"/>
    </row>
    <row r="16" spans="1:8" s="34" customFormat="1" ht="12.75">
      <c r="A16" s="16" t="s">
        <v>101</v>
      </c>
      <c r="B16" s="16"/>
      <c r="C16" s="16"/>
      <c r="D16" s="35"/>
      <c r="E16" s="16"/>
      <c r="F16" s="44"/>
      <c r="G16" s="68"/>
      <c r="H16" s="123"/>
    </row>
    <row r="17" spans="1:8" s="34" customFormat="1" ht="12.75">
      <c r="A17" s="22" t="s">
        <v>98</v>
      </c>
      <c r="B17" s="16"/>
      <c r="C17" s="16"/>
      <c r="D17" s="35" t="s">
        <v>99</v>
      </c>
      <c r="E17" s="16"/>
      <c r="F17" s="43">
        <v>2001</v>
      </c>
      <c r="G17" s="36"/>
      <c r="H17" s="122">
        <v>2014</v>
      </c>
    </row>
    <row r="18" spans="1:8" s="34" customFormat="1" ht="12.75">
      <c r="A18" s="22" t="s">
        <v>100</v>
      </c>
      <c r="B18" s="16"/>
      <c r="C18" s="16"/>
      <c r="D18" s="35" t="s">
        <v>99</v>
      </c>
      <c r="E18" s="16"/>
      <c r="F18" s="45">
        <v>2001</v>
      </c>
      <c r="G18" s="46"/>
      <c r="H18" s="124">
        <v>2014</v>
      </c>
    </row>
    <row r="19" spans="1:8" s="34" customFormat="1" ht="12.75">
      <c r="A19" s="16"/>
      <c r="B19" s="16"/>
      <c r="C19" s="16"/>
      <c r="D19" s="35"/>
      <c r="E19" s="16"/>
      <c r="F19" s="6"/>
      <c r="G19" s="68"/>
      <c r="H19" s="6"/>
    </row>
    <row r="20" spans="1:8" s="34" customFormat="1" ht="12.75">
      <c r="A20" s="16"/>
      <c r="B20" s="16"/>
      <c r="C20" s="16"/>
      <c r="D20" s="35"/>
      <c r="E20" s="16"/>
      <c r="F20" s="6"/>
      <c r="G20" s="68"/>
      <c r="H20" s="6"/>
    </row>
    <row r="21" spans="1:8" s="34" customFormat="1" ht="12.75">
      <c r="A21" s="16"/>
      <c r="B21" s="16"/>
      <c r="C21" s="16"/>
      <c r="D21" s="35"/>
      <c r="E21" s="16"/>
      <c r="F21" s="6"/>
      <c r="G21" s="68"/>
      <c r="H21" s="6"/>
    </row>
    <row r="22" spans="1:8" s="34" customFormat="1" ht="12.75">
      <c r="A22" s="16"/>
      <c r="B22" s="16"/>
      <c r="C22" s="16"/>
      <c r="D22" s="35"/>
      <c r="E22" s="16"/>
      <c r="F22" s="47">
        <f>F11</f>
        <v>37072</v>
      </c>
      <c r="G22" s="90"/>
      <c r="H22" s="134">
        <v>36707</v>
      </c>
    </row>
    <row r="23" spans="1:8" s="34" customFormat="1" ht="12.75">
      <c r="A23" s="16"/>
      <c r="B23" s="16"/>
      <c r="C23" s="16"/>
      <c r="D23" s="35"/>
      <c r="E23" s="16"/>
      <c r="F23" s="126" t="str">
        <f>"("&amp;Sheet1!B6&amp;" months )"</f>
        <v>(12 months )</v>
      </c>
      <c r="G23" s="91"/>
      <c r="H23" s="135" t="s">
        <v>241</v>
      </c>
    </row>
    <row r="24" spans="1:8" s="34" customFormat="1" ht="12.75">
      <c r="A24" s="327" t="s">
        <v>102</v>
      </c>
      <c r="B24" s="327"/>
      <c r="C24" s="327"/>
      <c r="D24" s="35"/>
      <c r="E24" s="16"/>
      <c r="F24" s="44"/>
      <c r="G24" s="68"/>
      <c r="H24" s="154"/>
    </row>
    <row r="25" spans="1:8" s="34" customFormat="1" ht="12.75">
      <c r="A25" s="16" t="s">
        <v>103</v>
      </c>
      <c r="B25" s="16"/>
      <c r="C25" s="16"/>
      <c r="D25" s="35" t="s">
        <v>99</v>
      </c>
      <c r="E25" s="16"/>
      <c r="F25" s="43">
        <v>79477</v>
      </c>
      <c r="G25" s="36"/>
      <c r="H25" s="122">
        <v>75586</v>
      </c>
    </row>
    <row r="26" spans="1:8" s="34" customFormat="1" ht="12.75">
      <c r="A26" s="16" t="s">
        <v>101</v>
      </c>
      <c r="B26" s="16"/>
      <c r="C26" s="16"/>
      <c r="D26" s="35" t="s">
        <v>99</v>
      </c>
      <c r="E26" s="16"/>
      <c r="F26" s="43">
        <v>2009</v>
      </c>
      <c r="G26" s="36"/>
      <c r="H26" s="122">
        <v>2102</v>
      </c>
    </row>
    <row r="27" spans="1:8" s="34" customFormat="1" ht="12.75">
      <c r="A27" s="16"/>
      <c r="B27" s="16"/>
      <c r="C27" s="16"/>
      <c r="D27" s="35"/>
      <c r="E27" s="16"/>
      <c r="F27" s="44"/>
      <c r="G27" s="68"/>
      <c r="H27" s="123"/>
    </row>
    <row r="28" spans="1:8" s="34" customFormat="1" ht="12.75">
      <c r="A28" s="6" t="s">
        <v>104</v>
      </c>
      <c r="B28" s="16"/>
      <c r="C28" s="16"/>
      <c r="D28" s="35"/>
      <c r="E28" s="16"/>
      <c r="F28" s="44"/>
      <c r="G28" s="68"/>
      <c r="H28" s="123"/>
    </row>
    <row r="29" spans="1:8" s="34" customFormat="1" ht="12.75">
      <c r="A29" s="16" t="s">
        <v>103</v>
      </c>
      <c r="B29" s="16"/>
      <c r="C29" s="16"/>
      <c r="D29" s="35"/>
      <c r="E29" s="16"/>
      <c r="F29" s="44"/>
      <c r="G29" s="68"/>
      <c r="H29" s="123"/>
    </row>
    <row r="30" spans="1:8" s="34" customFormat="1" ht="12.75">
      <c r="A30" s="22" t="s">
        <v>105</v>
      </c>
      <c r="B30" s="16"/>
      <c r="C30" s="16"/>
      <c r="D30" s="35" t="s">
        <v>106</v>
      </c>
      <c r="E30" s="16"/>
      <c r="F30" s="43">
        <v>1926808</v>
      </c>
      <c r="G30" s="36"/>
      <c r="H30" s="122">
        <v>1565807</v>
      </c>
    </row>
    <row r="31" spans="1:8" s="34" customFormat="1" ht="12.75">
      <c r="A31" s="22" t="s">
        <v>107</v>
      </c>
      <c r="B31" s="16"/>
      <c r="C31" s="16"/>
      <c r="D31" s="35" t="s">
        <v>106</v>
      </c>
      <c r="E31" s="16"/>
      <c r="F31" s="48">
        <f>F30/F25</f>
        <v>24.243592485876416</v>
      </c>
      <c r="G31" s="37"/>
      <c r="H31" s="121">
        <f>H30/H25</f>
        <v>20.71556902071812</v>
      </c>
    </row>
    <row r="32" spans="1:8" s="34" customFormat="1" ht="12.75">
      <c r="A32" s="22" t="s">
        <v>108</v>
      </c>
      <c r="B32" s="16"/>
      <c r="C32" s="16"/>
      <c r="D32" s="35" t="s">
        <v>106</v>
      </c>
      <c r="E32" s="16"/>
      <c r="F32" s="43">
        <v>2347598</v>
      </c>
      <c r="G32" s="36"/>
      <c r="H32" s="122">
        <v>1851618</v>
      </c>
    </row>
    <row r="33" spans="1:8" s="34" customFormat="1" ht="12.75">
      <c r="A33" s="22" t="s">
        <v>109</v>
      </c>
      <c r="B33" s="16"/>
      <c r="C33" s="16"/>
      <c r="D33" s="35" t="s">
        <v>106</v>
      </c>
      <c r="E33" s="16"/>
      <c r="F33" s="43">
        <v>469070</v>
      </c>
      <c r="G33" s="36"/>
      <c r="H33" s="122">
        <v>371145</v>
      </c>
    </row>
    <row r="34" spans="1:8" s="34" customFormat="1" ht="12.75">
      <c r="A34" s="22" t="s">
        <v>110</v>
      </c>
      <c r="B34" s="16"/>
      <c r="C34" s="16"/>
      <c r="D34" s="35" t="s">
        <v>106</v>
      </c>
      <c r="E34" s="16"/>
      <c r="F34" s="43">
        <v>119855</v>
      </c>
      <c r="G34" s="36"/>
      <c r="H34" s="122">
        <v>98172</v>
      </c>
    </row>
    <row r="35" spans="1:8" s="34" customFormat="1" ht="12.75">
      <c r="A35" s="22" t="s">
        <v>111</v>
      </c>
      <c r="B35" s="16"/>
      <c r="C35" s="16"/>
      <c r="D35" s="35" t="s">
        <v>112</v>
      </c>
      <c r="E35" s="16"/>
      <c r="F35" s="49">
        <f>F33/F32</f>
        <v>0.19980848509838567</v>
      </c>
      <c r="G35" s="38"/>
      <c r="H35" s="116">
        <f>H33/H32</f>
        <v>0.2004436120193258</v>
      </c>
    </row>
    <row r="36" spans="1:8" s="34" customFormat="1" ht="12.75">
      <c r="A36" s="22" t="s">
        <v>113</v>
      </c>
      <c r="B36" s="16"/>
      <c r="C36" s="16"/>
      <c r="D36" s="35" t="s">
        <v>112</v>
      </c>
      <c r="E36" s="16"/>
      <c r="F36" s="49">
        <f>F34/F32</f>
        <v>0.051054311683686904</v>
      </c>
      <c r="G36" s="38"/>
      <c r="H36" s="116">
        <f>H34/H32</f>
        <v>0.05301957531197039</v>
      </c>
    </row>
    <row r="37" spans="1:8" s="34" customFormat="1" ht="12.75">
      <c r="A37" s="16"/>
      <c r="B37" s="16"/>
      <c r="C37" s="16"/>
      <c r="D37" s="35"/>
      <c r="E37" s="16"/>
      <c r="F37" s="44"/>
      <c r="G37" s="68"/>
      <c r="H37" s="123"/>
    </row>
    <row r="38" spans="1:8" s="34" customFormat="1" ht="12.75">
      <c r="A38" s="16" t="s">
        <v>101</v>
      </c>
      <c r="B38" s="16"/>
      <c r="C38" s="16"/>
      <c r="D38" s="35"/>
      <c r="E38" s="16"/>
      <c r="F38" s="44"/>
      <c r="G38" s="68"/>
      <c r="H38" s="123"/>
    </row>
    <row r="39" spans="1:8" s="34" customFormat="1" ht="12.75">
      <c r="A39" s="22" t="s">
        <v>114</v>
      </c>
      <c r="B39" s="16"/>
      <c r="C39" s="16"/>
      <c r="D39" s="35" t="s">
        <v>115</v>
      </c>
      <c r="E39" s="16"/>
      <c r="F39" s="43">
        <v>3727</v>
      </c>
      <c r="G39" s="36"/>
      <c r="H39" s="122">
        <v>3461</v>
      </c>
    </row>
    <row r="40" spans="1:8" s="34" customFormat="1" ht="12.75">
      <c r="A40" s="22" t="s">
        <v>107</v>
      </c>
      <c r="B40" s="16"/>
      <c r="C40" s="16"/>
      <c r="D40" s="35" t="s">
        <v>116</v>
      </c>
      <c r="E40" s="16"/>
      <c r="F40" s="43">
        <f>F39*1000/F26</f>
        <v>1855.1518168242908</v>
      </c>
      <c r="G40" s="36"/>
      <c r="H40" s="122">
        <f>H39*1000/H26</f>
        <v>1646.5271170313986</v>
      </c>
    </row>
    <row r="41" spans="1:8" s="34" customFormat="1" ht="12.75">
      <c r="A41" s="22" t="s">
        <v>117</v>
      </c>
      <c r="B41" s="16"/>
      <c r="C41" s="16"/>
      <c r="D41" s="35" t="s">
        <v>115</v>
      </c>
      <c r="E41" s="16"/>
      <c r="F41" s="43">
        <v>3082</v>
      </c>
      <c r="G41" s="36"/>
      <c r="H41" s="122">
        <v>3294</v>
      </c>
    </row>
    <row r="42" spans="1:8" s="34" customFormat="1" ht="12.75">
      <c r="A42" s="16"/>
      <c r="B42" s="16"/>
      <c r="C42" s="16"/>
      <c r="D42" s="39"/>
      <c r="E42" s="16"/>
      <c r="F42" s="44"/>
      <c r="G42" s="68"/>
      <c r="H42" s="123"/>
    </row>
    <row r="43" spans="1:8" s="34" customFormat="1" ht="12.75">
      <c r="A43" s="6" t="s">
        <v>118</v>
      </c>
      <c r="B43" s="16"/>
      <c r="C43" s="16"/>
      <c r="D43" s="39"/>
      <c r="E43" s="16"/>
      <c r="F43" s="44"/>
      <c r="G43" s="68"/>
      <c r="H43" s="123"/>
    </row>
    <row r="44" spans="1:8" s="34" customFormat="1" ht="12.75">
      <c r="A44" s="16" t="s">
        <v>97</v>
      </c>
      <c r="B44" s="16"/>
      <c r="C44" s="16"/>
      <c r="D44" s="39"/>
      <c r="E44" s="16"/>
      <c r="F44" s="44"/>
      <c r="G44" s="68"/>
      <c r="H44" s="123"/>
    </row>
    <row r="45" spans="1:8" s="34" customFormat="1" ht="12.75">
      <c r="A45" s="22" t="s">
        <v>119</v>
      </c>
      <c r="B45" s="16"/>
      <c r="C45" s="16"/>
      <c r="D45" s="39" t="s">
        <v>120</v>
      </c>
      <c r="E45" s="16"/>
      <c r="F45" s="43">
        <v>838</v>
      </c>
      <c r="G45" s="36"/>
      <c r="H45" s="122">
        <v>1216</v>
      </c>
    </row>
    <row r="46" spans="1:8" s="34" customFormat="1" ht="12.75">
      <c r="A46" s="22" t="s">
        <v>121</v>
      </c>
      <c r="B46" s="16"/>
      <c r="C46" s="16"/>
      <c r="D46" s="39" t="s">
        <v>120</v>
      </c>
      <c r="E46" s="16"/>
      <c r="F46" s="43">
        <v>457</v>
      </c>
      <c r="G46" s="36"/>
      <c r="H46" s="122">
        <v>948</v>
      </c>
    </row>
    <row r="47" spans="1:8" s="34" customFormat="1" ht="12.75">
      <c r="A47" s="16"/>
      <c r="B47" s="16"/>
      <c r="C47" s="16"/>
      <c r="D47" s="39"/>
      <c r="E47" s="16"/>
      <c r="F47" s="44"/>
      <c r="G47" s="68"/>
      <c r="H47" s="123"/>
    </row>
    <row r="48" spans="1:8" s="34" customFormat="1" ht="12.75">
      <c r="A48" s="16" t="s">
        <v>101</v>
      </c>
      <c r="B48" s="16"/>
      <c r="C48" s="16"/>
      <c r="D48" s="39"/>
      <c r="E48" s="16"/>
      <c r="F48" s="44"/>
      <c r="G48" s="68"/>
      <c r="H48" s="123"/>
    </row>
    <row r="49" spans="1:8" s="34" customFormat="1" ht="12.75">
      <c r="A49" s="22" t="s">
        <v>122</v>
      </c>
      <c r="B49" s="16"/>
      <c r="C49" s="16"/>
      <c r="D49" s="39" t="s">
        <v>123</v>
      </c>
      <c r="E49" s="16"/>
      <c r="F49" s="45">
        <v>340</v>
      </c>
      <c r="G49" s="46"/>
      <c r="H49" s="124">
        <v>332</v>
      </c>
    </row>
    <row r="50" spans="7:8" s="34" customFormat="1" ht="12.75">
      <c r="G50" s="94"/>
      <c r="H50" s="153"/>
    </row>
    <row r="51" spans="7:8" s="34" customFormat="1" ht="12.75">
      <c r="G51" s="94"/>
      <c r="H51" s="153"/>
    </row>
    <row r="52" spans="7:8" s="34" customFormat="1" ht="12.75">
      <c r="G52" s="94"/>
      <c r="H52" s="153"/>
    </row>
    <row r="53" spans="7:8" s="34" customFormat="1" ht="12.75">
      <c r="G53" s="94"/>
      <c r="H53" s="153"/>
    </row>
    <row r="54" spans="7:8" s="34" customFormat="1" ht="12.75">
      <c r="G54" s="94"/>
      <c r="H54" s="153"/>
    </row>
    <row r="55" spans="7:8" s="34" customFormat="1" ht="12.75">
      <c r="G55" s="94"/>
      <c r="H55" s="153"/>
    </row>
    <row r="56" spans="7:8" s="34" customFormat="1" ht="12.75">
      <c r="G56" s="94"/>
      <c r="H56" s="153"/>
    </row>
    <row r="57" spans="7:8" s="34" customFormat="1" ht="12.75">
      <c r="G57" s="94"/>
      <c r="H57" s="153"/>
    </row>
    <row r="58" spans="7:8" s="34" customFormat="1" ht="12.75">
      <c r="G58" s="94"/>
      <c r="H58" s="153"/>
    </row>
    <row r="59" spans="7:8" s="34" customFormat="1" ht="12.75">
      <c r="G59" s="94"/>
      <c r="H59" s="153"/>
    </row>
    <row r="60" spans="7:8" s="34" customFormat="1" ht="12.75">
      <c r="G60" s="94"/>
      <c r="H60" s="153"/>
    </row>
    <row r="61" spans="7:8" s="34" customFormat="1" ht="12.75">
      <c r="G61" s="94"/>
      <c r="H61" s="153"/>
    </row>
    <row r="62" spans="7:8" s="34" customFormat="1" ht="12.75">
      <c r="G62" s="94"/>
      <c r="H62" s="153"/>
    </row>
  </sheetData>
  <mergeCells count="3">
    <mergeCell ref="A24:C24"/>
    <mergeCell ref="A1:I1"/>
    <mergeCell ref="A2:I2"/>
  </mergeCells>
  <printOptions/>
  <pageMargins left="0.91" right="0.48" top="1.24" bottom="1.17" header="0.38" footer="1.1"/>
  <pageSetup horizontalDpi="300" verticalDpi="300" orientation="portrait" paperSize="9" scale="98" r:id="rId1"/>
  <headerFooter alignWithMargins="0">
    <oddFooter>&amp;C&amp;"Times New Roman,Regular"&amp;7- Page &amp;P+16 -</oddFooter>
  </headerFooter>
</worksheet>
</file>

<file path=xl/worksheets/sheet5.xml><?xml version="1.0" encoding="utf-8"?>
<worksheet xmlns="http://schemas.openxmlformats.org/spreadsheetml/2006/main" xmlns:r="http://schemas.openxmlformats.org/officeDocument/2006/relationships">
  <dimension ref="A1:K8"/>
  <sheetViews>
    <sheetView showGridLines="0" workbookViewId="0" topLeftCell="A1">
      <selection activeCell="A1" sqref="A1"/>
    </sheetView>
  </sheetViews>
  <sheetFormatPr defaultColWidth="9.140625" defaultRowHeight="12.75"/>
  <cols>
    <col min="1" max="1" width="38.00390625" style="148" customWidth="1"/>
    <col min="2" max="2" width="35.28125" style="148" customWidth="1"/>
    <col min="3" max="16384" width="8.00390625" style="148" customWidth="1"/>
  </cols>
  <sheetData>
    <row r="1" spans="1:11" ht="12.75">
      <c r="A1" s="148" t="s">
        <v>218</v>
      </c>
      <c r="B1" s="329" t="s">
        <v>219</v>
      </c>
      <c r="C1" s="329"/>
      <c r="D1" s="329"/>
      <c r="E1" s="329"/>
      <c r="F1" s="329"/>
      <c r="G1" s="329"/>
      <c r="H1" s="329"/>
      <c r="I1" s="329"/>
      <c r="J1" s="329"/>
      <c r="K1" s="329"/>
    </row>
    <row r="2" spans="2:11" ht="12.75">
      <c r="B2" s="145"/>
      <c r="C2" s="145"/>
      <c r="D2" s="145"/>
      <c r="E2" s="145"/>
      <c r="F2" s="145"/>
      <c r="G2" s="146"/>
      <c r="H2" s="145"/>
      <c r="I2" s="145"/>
      <c r="J2" s="146"/>
      <c r="K2" s="147"/>
    </row>
    <row r="3" spans="1:11" ht="12.75">
      <c r="A3" s="148" t="s">
        <v>224</v>
      </c>
      <c r="B3" s="147" t="s">
        <v>223</v>
      </c>
      <c r="C3" s="145"/>
      <c r="D3" s="145"/>
      <c r="E3" s="145"/>
      <c r="F3" s="145"/>
      <c r="G3" s="146"/>
      <c r="H3" s="145"/>
      <c r="I3" s="145"/>
      <c r="J3" s="146"/>
      <c r="K3" s="147"/>
    </row>
    <row r="4" spans="2:11" ht="12.75">
      <c r="B4" s="147" t="s">
        <v>221</v>
      </c>
      <c r="C4" s="145"/>
      <c r="D4" s="145"/>
      <c r="E4" s="145"/>
      <c r="F4" s="145"/>
      <c r="G4" s="146"/>
      <c r="H4" s="145"/>
      <c r="I4" s="145"/>
      <c r="J4" s="146"/>
      <c r="K4" s="147"/>
    </row>
    <row r="5" spans="2:11" ht="12.75">
      <c r="B5" s="147"/>
      <c r="C5" s="145"/>
      <c r="D5" s="145"/>
      <c r="E5" s="145"/>
      <c r="F5" s="145"/>
      <c r="G5" s="146"/>
      <c r="H5" s="145"/>
      <c r="I5" s="145"/>
      <c r="J5" s="146"/>
      <c r="K5" s="147"/>
    </row>
    <row r="6" spans="1:11" ht="12.75">
      <c r="A6" s="148" t="s">
        <v>222</v>
      </c>
      <c r="B6" s="147">
        <v>12</v>
      </c>
      <c r="C6" s="145"/>
      <c r="D6" s="145"/>
      <c r="E6" s="145"/>
      <c r="F6" s="145"/>
      <c r="G6" s="146"/>
      <c r="H6" s="145"/>
      <c r="I6" s="145"/>
      <c r="J6" s="146"/>
      <c r="K6" s="147"/>
    </row>
    <row r="8" spans="1:2" ht="12.75">
      <c r="A8" s="148" t="s">
        <v>220</v>
      </c>
      <c r="B8" s="149">
        <v>37072</v>
      </c>
    </row>
  </sheetData>
  <mergeCells count="1">
    <mergeCell ref="B1:K1"/>
  </mergeCells>
  <printOptions/>
  <pageMargins left="0.3937007874015748" right="0.3937007874015748" top="0.3937007874015748" bottom="0.3937007874015748" header="0.1968503937007874" footer="0.1968503937007874"/>
  <pageSetup horizontalDpi="600" verticalDpi="600" orientation="portrait" paperSize="9" r:id="rId1"/>
  <headerFooter alignWithMargins="0">
    <oddHeader>&amp;R&amp;7&amp;D &amp;T</oddHeader>
    <oddFooter>&amp;L&amp;7&amp;F &amp;A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IOI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IOI Corporation Sdn Bhd</dc:creator>
  <cp:keywords/>
  <dc:description/>
  <cp:lastModifiedBy>KSK</cp:lastModifiedBy>
  <cp:lastPrinted>2001-08-24T05:10:03Z</cp:lastPrinted>
  <dcterms:created xsi:type="dcterms:W3CDTF">1999-02-13T02:20:00Z</dcterms:created>
  <dcterms:modified xsi:type="dcterms:W3CDTF">2001-08-24T05:14:11Z</dcterms:modified>
  <cp:category/>
  <cp:version/>
  <cp:contentType/>
  <cp:contentStatus/>
</cp:coreProperties>
</file>